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65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<sst xmlns="http://schemas.openxmlformats.org/spreadsheetml/2006/main" count="966" uniqueCount="104">
  <si>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</si>
  <si>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</si>
  <si>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</si>
  <si>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</si>
  <si>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</si>
  <si>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</si>
  <si>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</si>
  <si>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</si>
  <si>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</si>
  <si>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</si>
  <si>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</si>
  <si>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</si>
  <si>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</si>
  <si>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</si>
  <si>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</si>
  <si>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</si>
  <si>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</si>
  <si>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</si>
  <si>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</si>
  <si>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</si>
  <si>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</si>
  <si>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</si>
  <si>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</si>
  <si>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</si>
  <si>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</si>
  <si>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</si>
  <si>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</si>
  <si>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</si>
  <si>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</si>
  <si>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</si>
  <si>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</si>
  <si>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</si>
  <si>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</si>
  <si>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</si>
  <si>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</si>
  <si>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</si>
  <si>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</si>
  <si>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</si>
  <si>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</si>
  <si>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</si>
  <si>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</si>
  <si>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</si>
  <si>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</si>
  <si>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</si>
  <si>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</si>
  <si>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</si>
  <si>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</si>
  <si>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</si>
  <si>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</si>
  <si>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</si>
  <si>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</si>
  <si>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</si>
  <si>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</si>
  <si>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</si>
  <si>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</si>
  <si>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</si>
  <si>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</si>
  <si>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</si>
  <si>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</si>
  <si>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</si>
  <si>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</si>
  <si>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</si>
  <si>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</si>
  <si>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</si>
  <si>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</si>
  <si>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</si>
  <si>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</si>
  <si>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</si>
  <si>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</si>
  <si>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</si>
  <si>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</si>
  <si>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</si>
  <si>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</si>
  <si>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</si>
  <si>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</si>
  <si>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</si>
  <si>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</si>
  <si>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</si>
  <si>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</si>
  <si>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</si>
  <si>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</si>
  <si>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</si>
  <si>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RDD</t>
  </si>
  <si>
    <t>Doug Wents</t>
  </si>
  <si>
    <t>Jake Sharpe</t>
  </si>
  <si>
    <t>Taj Chatman</t>
  </si>
  <si>
    <t>Mike Verbasco</t>
  </si>
  <si>
    <t>Keith Morresy</t>
  </si>
  <si>
    <t>Donny Wright</t>
  </si>
  <si>
    <t>Matt Gambone</t>
  </si>
  <si>
    <t>Mike Snyder</t>
  </si>
  <si>
    <t>Dave Espinol</t>
  </si>
  <si>
    <t>John Carinci</t>
  </si>
  <si>
    <t>Mike Azzarito</t>
  </si>
  <si>
    <t>Joe Raniolo</t>
  </si>
  <si>
    <t>Derek Riolo</t>
  </si>
  <si>
    <t>Matt Pane</t>
  </si>
  <si>
    <t>Army of Trees</t>
  </si>
  <si>
    <t>Big Buddha Bethel</t>
  </si>
  <si>
    <t>Wamprats</t>
  </si>
  <si>
    <t>E Christiansen</t>
  </si>
  <si>
    <t>M Zempski</t>
  </si>
  <si>
    <t>C Brant</t>
  </si>
  <si>
    <t>Adam Riolo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</si>
</sst>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2" sqref="B22:C22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82</v>
      </c>
      <c r="D2" s="77"/>
      <c r="E2" s="77"/>
      <c r="F2" s="54"/>
      <c r="G2" s="55" t="s">
        <v>55</v>
      </c>
      <c r="H2" s="51">
        <f>GAMES!B4</f>
        <v>14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6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83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5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12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11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9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6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4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1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1</v>
      </c>
      <c r="M7" s="6">
        <f>IF(OR(D7=0,F7=0),0,G7/F7)</f>
        <v>0.81818181818181823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84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13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47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46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29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27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11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1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2</v>
      </c>
      <c r="M8" s="8">
        <f t="shared" ref="M8:M31" si="0">IF(OR(D8=0,F8=0),0,G8/F8)</f>
        <v>0.63043478260869568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85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9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28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26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14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13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10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2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3</v>
      </c>
      <c r="M9" s="6">
        <f t="shared" si="0"/>
        <v>0.53846153846153844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86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15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56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51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33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23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31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4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4</v>
      </c>
      <c r="M10" s="8">
        <f t="shared" si="0"/>
        <v>0.6470588235294118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87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5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11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10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6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7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3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0.6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88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13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42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40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16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11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20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1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4</v>
      </c>
      <c r="M12" s="8">
        <f t="shared" si="0"/>
        <v>0.4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89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13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40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38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25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18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28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1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6</v>
      </c>
      <c r="M13" s="6">
        <f t="shared" si="0"/>
        <v>0.65789473684210531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90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14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40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40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21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16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9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0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0.52500000000000002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91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15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51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48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16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9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15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2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0.33333333333333331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92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13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45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44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23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12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14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0.52272727272727271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93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15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47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44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19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22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6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2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0.43181818181818182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94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14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54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51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34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21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9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3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1</v>
      </c>
      <c r="M18" s="8">
        <f t="shared" si="0"/>
        <v>0.66666666666666663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95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13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44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40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27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19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18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1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2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3</v>
      </c>
      <c r="M19" s="6">
        <f t="shared" si="0"/>
        <v>0.67500000000000004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96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4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8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3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3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2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0.42857142857142855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100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5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12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10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6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4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7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2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1</v>
      </c>
      <c r="M21" s="6">
        <f t="shared" si="0"/>
        <v>0.6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103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5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11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11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5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3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1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0.45454545454545453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101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4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7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5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2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3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1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1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0.4</v>
      </c>
      <c r="N23" s="82" t="s">
        <v>77</v>
      </c>
      <c r="O23" s="83"/>
      <c r="P23" s="62" t="str">
        <f t="shared" si="1"/>
        <v>Yes</v>
      </c>
    </row>
    <row r="24" spans="1:16">
      <c r="A24" s="7">
        <v>18</v>
      </c>
      <c r="B24" s="76" t="s">
        <v>102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3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4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4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2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1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0.5</v>
      </c>
      <c r="N24" s="82" t="s">
        <v>77</v>
      </c>
      <c r="O24" s="83"/>
      <c r="P24" s="63" t="str">
        <f t="shared" si="1"/>
        <v>No</v>
      </c>
    </row>
    <row r="25" spans="1:16">
      <c r="A25" s="5">
        <v>19</v>
      </c>
      <c r="B25" s="75"/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2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0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0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0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/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2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0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0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/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2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2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2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2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2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559</v>
      </c>
      <c r="F33" s="20">
        <f>SUM(F7:F32)</f>
        <v>526</v>
      </c>
      <c r="G33" s="19">
        <f>SUM(G7:G32)</f>
        <v>290</v>
      </c>
      <c r="H33" s="19">
        <f>SUM(H7:H31)</f>
        <v>217</v>
      </c>
      <c r="I33" s="19">
        <f>SUM(I7:I31)</f>
        <v>191</v>
      </c>
      <c r="J33" s="19">
        <f>SUM(J7:J31)</f>
        <v>15</v>
      </c>
      <c r="K33" s="19">
        <f>SUM(K7:K31)</f>
        <v>15</v>
      </c>
      <c r="L33" s="19">
        <f>SUM(L7:L31)</f>
        <v>25</v>
      </c>
      <c r="M33" s="21">
        <f>IF(F33=0,"N/A",G33/F33)</f>
        <v>0.5513307984790875</v>
      </c>
      <c r="P33" s="60" t="str">
        <f>CONCATENATE(COUNTIF(P7:P31,"Yes")," Players Eligible")</f>
        <v>17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G627" sqref="G627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RDD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14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6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42849</v>
      </c>
      <c r="C9" s="85"/>
      <c r="D9" s="13" t="s">
        <v>38</v>
      </c>
      <c r="E9" s="86" t="s">
        <v>46</v>
      </c>
      <c r="F9" s="86"/>
      <c r="G9" s="23" t="s">
        <v>13</v>
      </c>
      <c r="H9" s="90" t="s">
        <v>97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Doug Wents</v>
      </c>
      <c r="B12" s="58" t="str">
        <f>IF(OR(GameCard[[#This Row],[PA]]&gt;0,$E$9="Win (FORFEIT)",L12="Yes"),1,"")</f>
        <v/>
      </c>
      <c r="C12" s="33"/>
      <c r="D12" s="33"/>
      <c r="E12" s="33"/>
      <c r="F12" s="33"/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Jake Sharpe</v>
      </c>
      <c r="B13" s="68" t="str">
        <f>IF(OR(GameCard[[#This Row],[PA]]&gt;0,$E$9="Win (FORFEIT)",L13="Yes"),1,"")</f>
        <v/>
      </c>
      <c r="C13" s="69"/>
      <c r="D13" s="69"/>
      <c r="E13" s="69"/>
      <c r="F13" s="69"/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Taj Chatman</v>
      </c>
      <c r="B14" s="58" t="str">
        <f>IF(OR(GameCard[[#This Row],[PA]]&gt;0,$E$9="Win (FORFEIT)",L14="Yes"),1,"")</f>
        <v/>
      </c>
      <c r="C14" s="33"/>
      <c r="D14" s="33"/>
      <c r="E14" s="33"/>
      <c r="F14" s="33"/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97</v>
      </c>
      <c r="BD14" s="31">
        <v>9</v>
      </c>
    </row>
    <row r="15" spans="1:56" ht="20.25" customHeight="1">
      <c r="A15" s="12" t="str">
        <f>IF('Team Card'!$B$10="","",'Team Card'!$B$10)</f>
        <v>Mike Verbasco</v>
      </c>
      <c r="B15" s="68">
        <f>IF(OR(GameCard[[#This Row],[PA]]&gt;0,$E$9="Win (FORFEIT)",L15="Yes"),1,"")</f>
        <v>1</v>
      </c>
      <c r="C15" s="69">
        <v>5</v>
      </c>
      <c r="D15" s="69">
        <v>4</v>
      </c>
      <c r="E15" s="69">
        <v>4</v>
      </c>
      <c r="F15" s="69">
        <v>3</v>
      </c>
      <c r="G15" s="69">
        <v>5</v>
      </c>
      <c r="H15" s="69"/>
      <c r="I15" s="69"/>
      <c r="J15" s="70">
        <v>1</v>
      </c>
      <c r="K15" s="49"/>
      <c r="L15" s="67" t="s">
        <v>81</v>
      </c>
      <c r="M15" s="49">
        <v>0</v>
      </c>
      <c r="N15" s="49"/>
      <c r="AW15" s="72" t="s">
        <v>98</v>
      </c>
      <c r="BD15" s="31">
        <v>10</v>
      </c>
    </row>
    <row r="16" spans="1:56" ht="20.25" customHeight="1">
      <c r="A16" s="22" t="str">
        <f>IF('Team Card'!$B$11="","",'Team Card'!$B$11)</f>
        <v>Keith Morresy</v>
      </c>
      <c r="B16" s="58">
        <f>IF(OR(GameCard[[#This Row],[PA]]&gt;0,$E$9="Win (FORFEIT)",L16="Yes"),1,"")</f>
        <v>1</v>
      </c>
      <c r="C16" s="33">
        <v>4</v>
      </c>
      <c r="D16" s="33">
        <v>4</v>
      </c>
      <c r="E16" s="33">
        <v>2</v>
      </c>
      <c r="F16" s="33">
        <v>3</v>
      </c>
      <c r="G16" s="33">
        <v>2</v>
      </c>
      <c r="H16" s="33"/>
      <c r="I16" s="33"/>
      <c r="J16" s="34"/>
      <c r="K16" s="49"/>
      <c r="L16" s="66" t="s">
        <v>81</v>
      </c>
      <c r="M16" s="49">
        <v>0</v>
      </c>
      <c r="N16" s="49"/>
      <c r="AW16" s="72" t="s">
        <v>82</v>
      </c>
      <c r="BD16" s="31">
        <v>11</v>
      </c>
    </row>
    <row r="17" spans="1:56" ht="20.25" customHeight="1">
      <c r="A17" s="12" t="str">
        <f>IF('Team Card'!$B$12="","",'Team Card'!$B$12)</f>
        <v>Donny Wright</v>
      </c>
      <c r="B17" s="68">
        <f>IF(OR(GameCard[[#This Row],[PA]]&gt;0,$E$9="Win (FORFEIT)",L17="Yes"),1,"")</f>
        <v>1</v>
      </c>
      <c r="C17" s="69">
        <v>5</v>
      </c>
      <c r="D17" s="69">
        <v>5</v>
      </c>
      <c r="E17" s="69">
        <v>3</v>
      </c>
      <c r="F17" s="69">
        <v>2</v>
      </c>
      <c r="G17" s="69">
        <v>2</v>
      </c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99</v>
      </c>
      <c r="BD17" s="31">
        <v>12</v>
      </c>
    </row>
    <row r="18" spans="1:56" ht="20.25" customHeight="1">
      <c r="A18" s="22" t="str">
        <f>IF('Team Card'!$B$13="","",'Team Card'!$B$13)</f>
        <v>Matt Gambone</v>
      </c>
      <c r="B18" s="58">
        <f>IF(OR(GameCard[[#This Row],[PA]]&gt;0,$E$9="Win (FORFEIT)",L18="Yes"),1,"")</f>
        <v>1</v>
      </c>
      <c r="C18" s="33">
        <v>5</v>
      </c>
      <c r="D18" s="33">
        <v>5</v>
      </c>
      <c r="E18" s="33">
        <v>3</v>
      </c>
      <c r="F18" s="33">
        <v>3</v>
      </c>
      <c r="G18" s="33">
        <v>3</v>
      </c>
      <c r="H18" s="33"/>
      <c r="I18" s="33"/>
      <c r="J18" s="34">
        <v>1</v>
      </c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Mike Snyder</v>
      </c>
      <c r="B19" s="68">
        <f>IF(OR(GameCard[[#This Row],[PA]]&gt;0,$E$9="Win (FORFEIT)",L19="Yes"),1,"")</f>
        <v>1</v>
      </c>
      <c r="C19" s="69">
        <v>4</v>
      </c>
      <c r="D19" s="69">
        <v>4</v>
      </c>
      <c r="E19" s="69">
        <v>2</v>
      </c>
      <c r="F19" s="69">
        <v>3</v>
      </c>
      <c r="G19" s="69">
        <v>2</v>
      </c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Dave Espinol</v>
      </c>
      <c r="B20" s="58">
        <f>IF(OR(GameCard[[#This Row],[PA]]&gt;0,$E$9="Win (FORFEIT)",L20="Yes"),1,"")</f>
        <v>1</v>
      </c>
      <c r="C20" s="33">
        <v>5</v>
      </c>
      <c r="D20" s="33">
        <v>5</v>
      </c>
      <c r="E20" s="33">
        <v>2</v>
      </c>
      <c r="F20" s="33">
        <v>2</v>
      </c>
      <c r="G20" s="33">
        <v>3</v>
      </c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John Carinci</v>
      </c>
      <c r="B21" s="68" t="str">
        <f>IF(OR(GameCard[[#This Row],[PA]]&gt;0,$E$9="Win (FORFEIT)",L21="Yes"),1,"")</f>
        <v/>
      </c>
      <c r="C21" s="69"/>
      <c r="D21" s="69"/>
      <c r="E21" s="69"/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Mike Azzarito</v>
      </c>
      <c r="B22" s="58">
        <f>IF(OR(GameCard[[#This Row],[PA]]&gt;0,$E$9="Win (FORFEIT)",L22="Yes"),1,"")</f>
        <v>1</v>
      </c>
      <c r="C22" s="33">
        <v>5</v>
      </c>
      <c r="D22" s="33">
        <v>4</v>
      </c>
      <c r="E22" s="33">
        <v>2</v>
      </c>
      <c r="F22" s="33">
        <v>3</v>
      </c>
      <c r="G22" s="33">
        <v>1</v>
      </c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Joe Raniolo</v>
      </c>
      <c r="B23" s="68">
        <f>IF(OR(GameCard[[#This Row],[PA]]&gt;0,$E$9="Win (FORFEIT)",L23="Yes"),1,"")</f>
        <v>1</v>
      </c>
      <c r="C23" s="69">
        <v>5</v>
      </c>
      <c r="D23" s="69">
        <v>5</v>
      </c>
      <c r="E23" s="69">
        <v>5</v>
      </c>
      <c r="F23" s="69">
        <v>3</v>
      </c>
      <c r="G23" s="69"/>
      <c r="H23" s="69"/>
      <c r="I23" s="69">
        <v>1</v>
      </c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Derek Riolo</v>
      </c>
      <c r="B24" s="58">
        <f>IF(OR(GameCard[[#This Row],[PA]]&gt;0,$E$9="Win (FORFEIT)",L24="Yes"),1,"")</f>
        <v>1</v>
      </c>
      <c r="C24" s="33">
        <v>5</v>
      </c>
      <c r="D24" s="33">
        <v>4</v>
      </c>
      <c r="E24" s="33">
        <v>4</v>
      </c>
      <c r="F24" s="33">
        <v>2</v>
      </c>
      <c r="G24" s="33">
        <v>2</v>
      </c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Matt Pane</v>
      </c>
      <c r="B25" s="68">
        <f>IF(OR(GameCard[[#This Row],[PA]]&gt;0,$E$9="Win (FORFEIT)",L25="Yes"),1,"")</f>
        <v>1</v>
      </c>
      <c r="C25" s="69">
        <v>5</v>
      </c>
      <c r="D25" s="69">
        <v>4</v>
      </c>
      <c r="E25" s="69">
        <v>1</v>
      </c>
      <c r="F25" s="69">
        <v>1</v>
      </c>
      <c r="G25" s="69">
        <v>2</v>
      </c>
      <c r="H25" s="69">
        <v>1</v>
      </c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E Christiansen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Adam Riolo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M Zempski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C Brant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/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/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48</v>
      </c>
      <c r="D37" s="45">
        <f t="shared" si="0"/>
        <v>44</v>
      </c>
      <c r="E37" s="44">
        <f t="shared" si="0"/>
        <v>28</v>
      </c>
      <c r="F37" s="44">
        <f t="shared" si="0"/>
        <v>25</v>
      </c>
      <c r="G37" s="44">
        <f t="shared" si="0"/>
        <v>22</v>
      </c>
      <c r="H37" s="44">
        <f t="shared" si="0"/>
        <v>1</v>
      </c>
      <c r="I37" s="44">
        <f t="shared" si="0"/>
        <v>1</v>
      </c>
      <c r="J37" s="46">
        <f t="shared" si="0"/>
        <v>2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42856</v>
      </c>
      <c r="C41" s="85"/>
      <c r="D41" s="13" t="s">
        <v>38</v>
      </c>
      <c r="E41" s="86" t="s">
        <v>46</v>
      </c>
      <c r="F41" s="86"/>
      <c r="G41" s="23" t="s">
        <v>13</v>
      </c>
      <c r="H41" s="90" t="s">
        <v>44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Doug Wents</v>
      </c>
      <c r="B44" s="58" t="str">
        <f>IF(OR(GameCard3[[#This Row],[PA]]&gt;0,$E$41="Win (FORFEIT)",L44="Yes"),1,"")</f>
        <v/>
      </c>
      <c r="C44" s="33"/>
      <c r="D44" s="33"/>
      <c r="E44" s="33"/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Jake Sharpe</v>
      </c>
      <c r="B45" s="68">
        <f>IF(OR(GameCard3[[#This Row],[PA]]&gt;0,$E$41="Win (FORFEIT)",L45="Yes"),1,"")</f>
        <v>1</v>
      </c>
      <c r="C45" s="69">
        <v>4</v>
      </c>
      <c r="D45" s="69">
        <v>4</v>
      </c>
      <c r="E45" s="69">
        <v>3</v>
      </c>
      <c r="F45" s="69">
        <v>2</v>
      </c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Taj Chatman</v>
      </c>
      <c r="B46" s="58">
        <f>IF(OR(GameCard3[[#This Row],[PA]]&gt;0,$E$41="Win (FORFEIT)",L46="Yes"),1,"")</f>
        <v>1</v>
      </c>
      <c r="C46" s="33">
        <v>3</v>
      </c>
      <c r="D46" s="33">
        <v>3</v>
      </c>
      <c r="E46" s="33">
        <v>2</v>
      </c>
      <c r="F46" s="33">
        <v>1</v>
      </c>
      <c r="G46" s="33">
        <v>2</v>
      </c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Mike Verbasco</v>
      </c>
      <c r="B47" s="68">
        <f>IF(OR(GameCard3[[#This Row],[PA]]&gt;0,$E$41="Win (FORFEIT)",L47="Yes"),1,"")</f>
        <v>1</v>
      </c>
      <c r="C47" s="69">
        <v>4</v>
      </c>
      <c r="D47" s="69">
        <v>3</v>
      </c>
      <c r="E47" s="69">
        <v>2</v>
      </c>
      <c r="F47" s="69">
        <v>2</v>
      </c>
      <c r="G47" s="69">
        <v>1</v>
      </c>
      <c r="H47" s="69">
        <v>1</v>
      </c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Keith Morresy</v>
      </c>
      <c r="B48" s="58">
        <f>IF(OR(GameCard3[[#This Row],[PA]]&gt;0,$E$41="Win (FORFEIT)",L48="Yes"),1,"")</f>
        <v>1</v>
      </c>
      <c r="C48" s="33">
        <v>3</v>
      </c>
      <c r="D48" s="33">
        <v>2</v>
      </c>
      <c r="E48" s="33">
        <v>1</v>
      </c>
      <c r="F48" s="33">
        <v>2</v>
      </c>
      <c r="G48" s="33"/>
      <c r="H48" s="33"/>
      <c r="I48" s="33">
        <v>1</v>
      </c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Donny Wright</v>
      </c>
      <c r="B49" s="68">
        <f>IF(OR(GameCard3[[#This Row],[PA]]&gt;0,$E$41="Win (FORFEIT)",L49="Yes"),1,"")</f>
        <v>1</v>
      </c>
      <c r="C49" s="69">
        <v>4</v>
      </c>
      <c r="D49" s="69">
        <v>4</v>
      </c>
      <c r="E49" s="69">
        <v>3</v>
      </c>
      <c r="F49" s="69">
        <v>3</v>
      </c>
      <c r="G49" s="69">
        <v>10</v>
      </c>
      <c r="H49" s="69"/>
      <c r="I49" s="69"/>
      <c r="J49" s="70">
        <v>2</v>
      </c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Matt Gambone</v>
      </c>
      <c r="B50" s="58">
        <f>IF(OR(GameCard3[[#This Row],[PA]]&gt;0,$E$41="Win (FORFEIT)",L50="Yes"),1,"")</f>
        <v>1</v>
      </c>
      <c r="C50" s="33">
        <v>3</v>
      </c>
      <c r="D50" s="33">
        <v>3</v>
      </c>
      <c r="E50" s="33">
        <v>3</v>
      </c>
      <c r="F50" s="33">
        <v>2</v>
      </c>
      <c r="G50" s="33">
        <v>2</v>
      </c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Mike Snyder</v>
      </c>
      <c r="B51" s="68">
        <f>IF(OR(GameCard3[[#This Row],[PA]]&gt;0,$E$41="Win (FORFEIT)",L51="Yes"),1,"")</f>
        <v>1</v>
      </c>
      <c r="C51" s="69">
        <v>3</v>
      </c>
      <c r="D51" s="69">
        <v>3</v>
      </c>
      <c r="E51" s="69">
        <v>2</v>
      </c>
      <c r="F51" s="69">
        <v>1</v>
      </c>
      <c r="G51" s="69">
        <v>2</v>
      </c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Dave Espinol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John Carinci</v>
      </c>
      <c r="B53" s="68" t="str">
        <f>IF(OR(GameCard3[[#This Row],[PA]]&gt;0,$E$41="Win (FORFEIT)",L53="Yes"),1,"")</f>
        <v/>
      </c>
      <c r="C53" s="69"/>
      <c r="D53" s="69"/>
      <c r="E53" s="69"/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Mike Azzarito</v>
      </c>
      <c r="B54" s="58">
        <f>IF(OR(GameCard3[[#This Row],[PA]]&gt;0,$E$41="Win (FORFEIT)",L54="Yes"),1,"")</f>
        <v>1</v>
      </c>
      <c r="C54" s="33">
        <v>4</v>
      </c>
      <c r="D54" s="33">
        <v>3</v>
      </c>
      <c r="E54" s="33">
        <v>1</v>
      </c>
      <c r="F54" s="33">
        <v>2</v>
      </c>
      <c r="G54" s="33"/>
      <c r="H54" s="33"/>
      <c r="I54" s="33">
        <v>1</v>
      </c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Joe Raniolo</v>
      </c>
      <c r="B55" s="68">
        <f>IF(OR(GameCard3[[#This Row],[PA]]&gt;0,$E$41="Win (FORFEIT)",L55="Yes"),1,"")</f>
        <v>1</v>
      </c>
      <c r="C55" s="69">
        <v>4</v>
      </c>
      <c r="D55" s="69">
        <v>4</v>
      </c>
      <c r="E55" s="69">
        <v>3</v>
      </c>
      <c r="F55" s="69">
        <v>3</v>
      </c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Derek Riolo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Matt Pane</v>
      </c>
      <c r="B57" s="68">
        <f>IF(OR(GameCard3[[#This Row],[PA]]&gt;0,$E$41="Win (FORFEIT)",L57="Yes"),1,"")</f>
        <v>1</v>
      </c>
      <c r="C57" s="69">
        <v>3</v>
      </c>
      <c r="D57" s="69">
        <v>3</v>
      </c>
      <c r="E57" s="69">
        <v>2</v>
      </c>
      <c r="F57" s="69">
        <v>2</v>
      </c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E Christiansen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Adam Riolo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M Zempski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C Brant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/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/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35</v>
      </c>
      <c r="D69" s="45">
        <f t="shared" ref="D69" si="2">SUM(D44:D68)</f>
        <v>32</v>
      </c>
      <c r="E69" s="44">
        <f t="shared" ref="E69" si="3">SUM(E44:E68)</f>
        <v>22</v>
      </c>
      <c r="F69" s="44">
        <f t="shared" ref="F69" si="4">SUM(F44:F68)</f>
        <v>20</v>
      </c>
      <c r="G69" s="44">
        <f t="shared" ref="G69" si="5">SUM(G44:G68)</f>
        <v>17</v>
      </c>
      <c r="H69" s="44">
        <f t="shared" ref="H69" si="6">SUM(H44:H68)</f>
        <v>1</v>
      </c>
      <c r="I69" s="44">
        <f t="shared" ref="I69" si="7">SUM(I44:I68)</f>
        <v>2</v>
      </c>
      <c r="J69" s="46">
        <f t="shared" ref="J69" si="8">SUM(J44:J68)</f>
        <v>2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42863</v>
      </c>
      <c r="C73" s="85"/>
      <c r="D73" s="13" t="s">
        <v>38</v>
      </c>
      <c r="E73" s="86" t="s">
        <v>46</v>
      </c>
      <c r="F73" s="86"/>
      <c r="G73" s="23" t="s">
        <v>13</v>
      </c>
      <c r="H73" s="90" t="s">
        <v>41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Doug Wents</v>
      </c>
      <c r="B76" s="58" t="str">
        <f>IF(OR(GameCard4[[#This Row],[PA]]&gt;0,$E$73="Win (FORFEIT)",L76="Yes"),1,"")</f>
        <v/>
      </c>
      <c r="C76" s="33"/>
      <c r="D76" s="33"/>
      <c r="E76" s="33"/>
      <c r="F76" s="33"/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Jake Sharpe</v>
      </c>
      <c r="B77" s="68">
        <f>IF(OR(GameCard4[[#This Row],[PA]]&gt;0,$E$73="Win (FORFEIT)",L77="Yes"),1,"")</f>
        <v>1</v>
      </c>
      <c r="C77" s="69">
        <v>4</v>
      </c>
      <c r="D77" s="69">
        <v>3</v>
      </c>
      <c r="E77" s="69">
        <v>3</v>
      </c>
      <c r="F77" s="69">
        <v>3</v>
      </c>
      <c r="G77" s="69"/>
      <c r="H77" s="69"/>
      <c r="I77" s="69">
        <v>1</v>
      </c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Taj Chatman</v>
      </c>
      <c r="B78" s="58" t="str">
        <f>IF(OR(GameCard4[[#This Row],[PA]]&gt;0,$E$73="Win (FORFEIT)",L78="Yes"),1,"")</f>
        <v/>
      </c>
      <c r="C78" s="33"/>
      <c r="D78" s="33"/>
      <c r="E78" s="33"/>
      <c r="F78" s="33"/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Mike Verbasco</v>
      </c>
      <c r="B79" s="68">
        <f>IF(OR(GameCard4[[#This Row],[PA]]&gt;0,$E$73="Win (FORFEIT)",L79="Yes"),1,"")</f>
        <v>1</v>
      </c>
      <c r="C79" s="69">
        <v>4</v>
      </c>
      <c r="D79" s="69">
        <v>4</v>
      </c>
      <c r="E79" s="69">
        <v>2</v>
      </c>
      <c r="F79" s="69">
        <v>1</v>
      </c>
      <c r="G79" s="69">
        <v>5</v>
      </c>
      <c r="H79" s="69"/>
      <c r="I79" s="69"/>
      <c r="J79" s="70">
        <v>1</v>
      </c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Keith Morresy</v>
      </c>
      <c r="B80" s="58">
        <f>IF(OR(GameCard4[[#This Row],[PA]]&gt;0,$E$73="Win (FORFEIT)",L80="Yes"),1,"")</f>
        <v>1</v>
      </c>
      <c r="C80" s="33">
        <v>4</v>
      </c>
      <c r="D80" s="33">
        <v>4</v>
      </c>
      <c r="E80" s="33">
        <v>3</v>
      </c>
      <c r="F80" s="33">
        <v>2</v>
      </c>
      <c r="G80" s="33">
        <v>1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Donny Wright</v>
      </c>
      <c r="B81" s="68">
        <f>IF(OR(GameCard4[[#This Row],[PA]]&gt;0,$E$73="Win (FORFEIT)",L81="Yes"),1,"")</f>
        <v>1</v>
      </c>
      <c r="C81" s="69">
        <v>4</v>
      </c>
      <c r="D81" s="69">
        <v>4</v>
      </c>
      <c r="E81" s="69">
        <v>2</v>
      </c>
      <c r="F81" s="69"/>
      <c r="G81" s="69">
        <v>2</v>
      </c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Matt Gambone</v>
      </c>
      <c r="B82" s="58">
        <f>IF(OR(GameCard4[[#This Row],[PA]]&gt;0,$E$73="Win (FORFEIT)",L82="Yes"),1,"")</f>
        <v>1</v>
      </c>
      <c r="C82" s="33">
        <v>4</v>
      </c>
      <c r="D82" s="33">
        <v>2</v>
      </c>
      <c r="E82" s="33">
        <v>1</v>
      </c>
      <c r="F82" s="33">
        <v>2</v>
      </c>
      <c r="G82" s="33">
        <v>3</v>
      </c>
      <c r="H82" s="33">
        <v>1</v>
      </c>
      <c r="I82" s="33">
        <v>1</v>
      </c>
      <c r="J82" s="34">
        <v>1</v>
      </c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Mike Snyder</v>
      </c>
      <c r="B83" s="68">
        <f>IF(OR(GameCard4[[#This Row],[PA]]&gt;0,$E$73="Win (FORFEIT)",L83="Yes"),1,"")</f>
        <v>1</v>
      </c>
      <c r="C83" s="69">
        <v>3</v>
      </c>
      <c r="D83" s="69">
        <v>3</v>
      </c>
      <c r="E83" s="69">
        <v>2</v>
      </c>
      <c r="F83" s="69">
        <v>2</v>
      </c>
      <c r="G83" s="69">
        <v>1</v>
      </c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Dave Espinol</v>
      </c>
      <c r="B84" s="58">
        <f>IF(OR(GameCard4[[#This Row],[PA]]&gt;0,$E$73="Win (FORFEIT)",L84="Yes"),1,"")</f>
        <v>1</v>
      </c>
      <c r="C84" s="33">
        <v>4</v>
      </c>
      <c r="D84" s="33">
        <v>4</v>
      </c>
      <c r="E84" s="33">
        <v>0</v>
      </c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John Carinci</v>
      </c>
      <c r="B85" s="68">
        <f>IF(OR(GameCard4[[#This Row],[PA]]&gt;0,$E$73="Win (FORFEIT)",L85="Yes"),1,"")</f>
        <v>1</v>
      </c>
      <c r="C85" s="69">
        <v>4</v>
      </c>
      <c r="D85" s="69">
        <v>4</v>
      </c>
      <c r="E85" s="69">
        <v>1</v>
      </c>
      <c r="F85" s="69">
        <v>2</v>
      </c>
      <c r="G85" s="69">
        <v>1</v>
      </c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Mike Azzarito</v>
      </c>
      <c r="B86" s="58">
        <f>IF(OR(GameCard4[[#This Row],[PA]]&gt;0,$E$73="Win (FORFEIT)",L86="Yes"),1,"")</f>
        <v>1</v>
      </c>
      <c r="C86" s="33">
        <v>3</v>
      </c>
      <c r="D86" s="33">
        <v>3</v>
      </c>
      <c r="E86" s="33">
        <v>1</v>
      </c>
      <c r="F86" s="33">
        <v>1</v>
      </c>
      <c r="G86" s="33">
        <v>1</v>
      </c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Joe Raniolo</v>
      </c>
      <c r="B87" s="68" t="str">
        <f>IF(OR(GameCard4[[#This Row],[PA]]&gt;0,$E$73="Win (FORFEIT)",L87="Yes"),1,"")</f>
        <v/>
      </c>
      <c r="C87" s="69"/>
      <c r="D87" s="69"/>
      <c r="E87" s="69"/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Derek Riolo</v>
      </c>
      <c r="B88" s="58">
        <f>IF(OR(GameCard4[[#This Row],[PA]]&gt;0,$E$73="Win (FORFEIT)",L88="Yes"),1,"")</f>
        <v>1</v>
      </c>
      <c r="C88" s="33">
        <v>4</v>
      </c>
      <c r="D88" s="33">
        <v>4</v>
      </c>
      <c r="E88" s="33">
        <v>3</v>
      </c>
      <c r="F88" s="33">
        <v>2</v>
      </c>
      <c r="G88" s="33">
        <v>1</v>
      </c>
      <c r="H88" s="33"/>
      <c r="I88" s="33"/>
      <c r="J88" s="34">
        <v>1</v>
      </c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Matt Pane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E Christiansen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Adam Riolo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M Zempski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C Brant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/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/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38</v>
      </c>
      <c r="D101" s="45">
        <f t="shared" ref="D101" si="10">SUM(D76:D100)</f>
        <v>35</v>
      </c>
      <c r="E101" s="44">
        <f t="shared" ref="E101" si="11">SUM(E76:E100)</f>
        <v>18</v>
      </c>
      <c r="F101" s="44">
        <f t="shared" ref="F101" si="12">SUM(F76:F100)</f>
        <v>15</v>
      </c>
      <c r="G101" s="44">
        <f t="shared" ref="G101" si="13">SUM(G76:G100)</f>
        <v>15</v>
      </c>
      <c r="H101" s="44">
        <f t="shared" ref="H101" si="14">SUM(H76:H100)</f>
        <v>1</v>
      </c>
      <c r="I101" s="44">
        <f t="shared" ref="I101" si="15">SUM(I76:I100)</f>
        <v>2</v>
      </c>
      <c r="J101" s="46">
        <f t="shared" ref="J101" si="16">SUM(J76:J100)</f>
        <v>3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42870</v>
      </c>
      <c r="C105" s="85"/>
      <c r="D105" s="13" t="s">
        <v>38</v>
      </c>
      <c r="E105" s="86" t="s">
        <v>46</v>
      </c>
      <c r="F105" s="86"/>
      <c r="G105" s="23" t="s">
        <v>13</v>
      </c>
      <c r="H105" s="90" t="s">
        <v>98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Doug Wents</v>
      </c>
      <c r="B108" s="58">
        <f>IF(OR(GameCard5[[#This Row],[PA]]&gt;0,$E$105="Win (FORFEIT)",L108="Yes"),1,"")</f>
        <v>1</v>
      </c>
      <c r="C108" s="33">
        <v>4</v>
      </c>
      <c r="D108" s="33">
        <v>4</v>
      </c>
      <c r="E108" s="33">
        <v>3</v>
      </c>
      <c r="F108" s="33"/>
      <c r="G108" s="33">
        <v>2</v>
      </c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Jake Sharpe</v>
      </c>
      <c r="B109" s="68">
        <f>IF(OR(GameCard5[[#This Row],[PA]]&gt;0,$E$105="Win (FORFEIT)",L109="Yes"),1,"")</f>
        <v>1</v>
      </c>
      <c r="C109" s="69">
        <v>4</v>
      </c>
      <c r="D109" s="69">
        <v>4</v>
      </c>
      <c r="E109" s="69">
        <v>2</v>
      </c>
      <c r="F109" s="69">
        <v>2</v>
      </c>
      <c r="G109" s="69">
        <v>2</v>
      </c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Taj Chatman</v>
      </c>
      <c r="B110" s="58" t="str">
        <f>IF(OR(GameCard5[[#This Row],[PA]]&gt;0,$E$105="Win (FORFEIT)",L110="Yes"),1,"")</f>
        <v/>
      </c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Mike Verbasco</v>
      </c>
      <c r="B111" s="68">
        <f>IF(OR(GameCard5[[#This Row],[PA]]&gt;0,$E$105="Win (FORFEIT)",L111="Yes"),1,"")</f>
        <v>1</v>
      </c>
      <c r="C111" s="69">
        <v>4</v>
      </c>
      <c r="D111" s="69">
        <v>4</v>
      </c>
      <c r="E111" s="69">
        <v>1</v>
      </c>
      <c r="F111" s="69">
        <v>1</v>
      </c>
      <c r="G111" s="69">
        <v>3</v>
      </c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Keith Morresy</v>
      </c>
      <c r="B112" s="58" t="str">
        <f>IF(OR(GameCard5[[#This Row],[PA]]&gt;0,$E$105="Win (FORFEIT)",L112="Yes"),1,"")</f>
        <v/>
      </c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Donny Wright</v>
      </c>
      <c r="B113" s="68">
        <f>IF(OR(GameCard5[[#This Row],[PA]]&gt;0,$E$105="Win (FORFEIT)",L113="Yes"),1,"")</f>
        <v>1</v>
      </c>
      <c r="C113" s="69">
        <v>3</v>
      </c>
      <c r="D113" s="69">
        <v>3</v>
      </c>
      <c r="E113" s="69">
        <v>0</v>
      </c>
      <c r="F113" s="69">
        <v>1</v>
      </c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Matt Gambone</v>
      </c>
      <c r="B114" s="58">
        <f>IF(OR(GameCard5[[#This Row],[PA]]&gt;0,$E$105="Win (FORFEIT)",L114="Yes"),1,"")</f>
        <v>1</v>
      </c>
      <c r="C114" s="33">
        <v>3</v>
      </c>
      <c r="D114" s="33">
        <v>3</v>
      </c>
      <c r="E114" s="33">
        <v>1</v>
      </c>
      <c r="F114" s="33">
        <v>1</v>
      </c>
      <c r="G114" s="33">
        <v>1</v>
      </c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Mike Snyder</v>
      </c>
      <c r="B115" s="68">
        <f>IF(OR(GameCard5[[#This Row],[PA]]&gt;0,$E$105="Win (FORFEIT)",L115="Yes"),1,"")</f>
        <v>1</v>
      </c>
      <c r="C115" s="69">
        <v>3</v>
      </c>
      <c r="D115" s="69">
        <v>3</v>
      </c>
      <c r="E115" s="69">
        <v>1</v>
      </c>
      <c r="F115" s="69">
        <v>1</v>
      </c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Dave Espinol</v>
      </c>
      <c r="B116" s="58">
        <f>IF(OR(GameCard5[[#This Row],[PA]]&gt;0,$E$105="Win (FORFEIT)",L116="Yes"),1,"")</f>
        <v>1</v>
      </c>
      <c r="C116" s="33">
        <v>3</v>
      </c>
      <c r="D116" s="33">
        <v>2</v>
      </c>
      <c r="E116" s="33">
        <v>1</v>
      </c>
      <c r="F116" s="33"/>
      <c r="G116" s="33">
        <v>1</v>
      </c>
      <c r="H116" s="33">
        <v>1</v>
      </c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John Carinci</v>
      </c>
      <c r="B117" s="68">
        <f>IF(OR(GameCard5[[#This Row],[PA]]&gt;0,$E$105="Win (FORFEIT)",L117="Yes"),1,"")</f>
        <v>1</v>
      </c>
      <c r="C117" s="69">
        <v>4</v>
      </c>
      <c r="D117" s="69">
        <v>4</v>
      </c>
      <c r="E117" s="69">
        <v>2</v>
      </c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Mike Azzarito</v>
      </c>
      <c r="B118" s="58">
        <f>IF(OR(GameCard5[[#This Row],[PA]]&gt;0,$E$105="Win (FORFEIT)",L118="Yes"),1,"")</f>
        <v>1</v>
      </c>
      <c r="C118" s="33">
        <v>3</v>
      </c>
      <c r="D118" s="33">
        <v>3</v>
      </c>
      <c r="E118" s="33">
        <v>2</v>
      </c>
      <c r="F118" s="33">
        <v>1</v>
      </c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Joe Raniolo</v>
      </c>
      <c r="B119" s="68">
        <f>IF(OR(GameCard5[[#This Row],[PA]]&gt;0,$E$105="Win (FORFEIT)",L119="Yes"),1,"")</f>
        <v>1</v>
      </c>
      <c r="C119" s="69">
        <v>4</v>
      </c>
      <c r="D119" s="69">
        <v>4</v>
      </c>
      <c r="E119" s="69">
        <v>2</v>
      </c>
      <c r="F119" s="69">
        <v>2</v>
      </c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Derek Riolo</v>
      </c>
      <c r="B120" s="58">
        <f>IF(OR(GameCard5[[#This Row],[PA]]&gt;0,$E$105="Win (FORFEIT)",L120="Yes"),1,"")</f>
        <v>1</v>
      </c>
      <c r="C120" s="33">
        <v>4</v>
      </c>
      <c r="D120" s="33">
        <v>3</v>
      </c>
      <c r="E120" s="33">
        <v>2</v>
      </c>
      <c r="F120" s="33"/>
      <c r="G120" s="33"/>
      <c r="H120" s="33"/>
      <c r="I120" s="33">
        <v>1</v>
      </c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Matt Pane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E Christiansen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Adam Riolo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M Zempski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C Brant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/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/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39</v>
      </c>
      <c r="D133" s="45">
        <f t="shared" ref="D133" si="18">SUM(D108:D132)</f>
        <v>37</v>
      </c>
      <c r="E133" s="44">
        <f t="shared" ref="E133" si="19">SUM(E108:E132)</f>
        <v>17</v>
      </c>
      <c r="F133" s="44">
        <f t="shared" ref="F133" si="20">SUM(F108:F132)</f>
        <v>9</v>
      </c>
      <c r="G133" s="44">
        <f t="shared" ref="G133" si="21">SUM(G108:G132)</f>
        <v>9</v>
      </c>
      <c r="H133" s="44">
        <f t="shared" ref="H133" si="22">SUM(H108:H132)</f>
        <v>1</v>
      </c>
      <c r="I133" s="44">
        <f t="shared" ref="I133" si="23">SUM(I108:I132)</f>
        <v>1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42887</v>
      </c>
      <c r="C137" s="85"/>
      <c r="D137" s="13" t="s">
        <v>38</v>
      </c>
      <c r="E137" s="86" t="s">
        <v>74</v>
      </c>
      <c r="F137" s="86"/>
      <c r="G137" s="23" t="s">
        <v>13</v>
      </c>
      <c r="H137" s="90" t="s">
        <v>39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Doug Wents</v>
      </c>
      <c r="B140" s="58">
        <f>IF(OR(GameCard6[[#This Row],[PA]]&gt;0,$E$137="Win (FORFEIT)",L140="Yes"),1,"")</f>
        <v>1</v>
      </c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Jake Sharpe</v>
      </c>
      <c r="B141" s="68">
        <f>IF(OR(GameCard6[[#This Row],[PA]]&gt;0,$E$137="Win (FORFEIT)",L141="Yes"),1,"")</f>
        <v>1</v>
      </c>
      <c r="C141" s="69"/>
      <c r="D141" s="69"/>
      <c r="E141" s="69"/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Taj Chatman</v>
      </c>
      <c r="B142" s="58">
        <f>IF(OR(GameCard6[[#This Row],[PA]]&gt;0,$E$137="Win (FORFEIT)",L142="Yes"),1,"")</f>
        <v>1</v>
      </c>
      <c r="C142" s="33"/>
      <c r="D142" s="33"/>
      <c r="E142" s="33"/>
      <c r="F142" s="33"/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Mike Verbasco</v>
      </c>
      <c r="B143" s="68">
        <f>IF(OR(GameCard6[[#This Row],[PA]]&gt;0,$E$137="Win (FORFEIT)",L143="Yes"),1,"")</f>
        <v>1</v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Keith Morresy</v>
      </c>
      <c r="B144" s="58">
        <f>IF(OR(GameCard6[[#This Row],[PA]]&gt;0,$E$137="Win (FORFEIT)",L144="Yes"),1,"")</f>
        <v>1</v>
      </c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Donny Wright</v>
      </c>
      <c r="B145" s="68">
        <f>IF(OR(GameCard6[[#This Row],[PA]]&gt;0,$E$137="Win (FORFEIT)",L145="Yes"),1,"")</f>
        <v>1</v>
      </c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Matt Gambone</v>
      </c>
      <c r="B146" s="58">
        <f>IF(OR(GameCard6[[#This Row],[PA]]&gt;0,$E$137="Win (FORFEIT)",L146="Yes"),1,"")</f>
        <v>1</v>
      </c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Mike Snyder</v>
      </c>
      <c r="B147" s="68">
        <f>IF(OR(GameCard6[[#This Row],[PA]]&gt;0,$E$137="Win (FORFEIT)",L147="Yes"),1,"")</f>
        <v>1</v>
      </c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Dave Espinol</v>
      </c>
      <c r="B148" s="58">
        <f>IF(OR(GameCard6[[#This Row],[PA]]&gt;0,$E$137="Win (FORFEIT)",L148="Yes"),1,"")</f>
        <v>1</v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John Carinci</v>
      </c>
      <c r="B149" s="68">
        <f>IF(OR(GameCard6[[#This Row],[PA]]&gt;0,$E$137="Win (FORFEIT)",L149="Yes"),1,"")</f>
        <v>1</v>
      </c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Mike Azzarito</v>
      </c>
      <c r="B150" s="58">
        <f>IF(OR(GameCard6[[#This Row],[PA]]&gt;0,$E$137="Win (FORFEIT)",L150="Yes"),1,"")</f>
        <v>1</v>
      </c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Joe Raniolo</v>
      </c>
      <c r="B151" s="68">
        <f>IF(OR(GameCard6[[#This Row],[PA]]&gt;0,$E$137="Win (FORFEIT)",L151="Yes"),1,"")</f>
        <v>1</v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Derek Riolo</v>
      </c>
      <c r="B152" s="58">
        <f>IF(OR(GameCard6[[#This Row],[PA]]&gt;0,$E$137="Win (FORFEIT)",L152="Yes"),1,"")</f>
        <v>1</v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Matt Pane</v>
      </c>
      <c r="B153" s="68">
        <f>IF(OR(GameCard6[[#This Row],[PA]]&gt;0,$E$137="Win (FORFEIT)",L153="Yes"),1,"")</f>
        <v>1</v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E Christiansen</v>
      </c>
      <c r="B154" s="58">
        <f>IF(OR(GameCard6[[#This Row],[PA]]&gt;0,$E$137="Win (FORFEIT)",L154="Yes"),1,"")</f>
        <v>1</v>
      </c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Adam Riolo</v>
      </c>
      <c r="B155" s="68">
        <f>IF(OR(GameCard6[[#This Row],[PA]]&gt;0,$E$137="Win (FORFEIT)",L155="Yes"),1,"")</f>
        <v>1</v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M Zempski</v>
      </c>
      <c r="B156" s="58">
        <f>IF(OR(GameCard6[[#This Row],[PA]]&gt;0,$E$137="Win (FORFEIT)",L156="Yes"),1,"")</f>
        <v>1</v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C Brant</v>
      </c>
      <c r="B157" s="68">
        <f>IF(OR(GameCard6[[#This Row],[PA]]&gt;0,$E$137="Win (FORFEIT)",L157="Yes"),1,"")</f>
        <v>1</v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/>
      </c>
      <c r="B158" s="58">
        <f>IF(OR(GameCard6[[#This Row],[PA]]&gt;0,$E$137="Win (FORFEIT)",L158="Yes"),1,"")</f>
        <v>1</v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/>
      </c>
      <c r="B159" s="68">
        <f>IF(OR(GameCard6[[#This Row],[PA]]&gt;0,$E$137="Win (FORFEIT)",L159="Yes"),1,"")</f>
        <v>1</v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>
        <f>IF(OR(GameCard6[[#This Row],[PA]]&gt;0,$E$137="Win (FORFEIT)",L160="Yes"),1,"")</f>
        <v>1</v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>
        <f>IF(OR(GameCard6[[#This Row],[PA]]&gt;0,$E$137="Win (FORFEIT)",L161="Yes"),1,"")</f>
        <v>1</v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>
        <f>IF(OR(GameCard6[[#This Row],[PA]]&gt;0,$E$137="Win (FORFEIT)",L162="Yes"),1,"")</f>
        <v>1</v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>
        <f>IF(OR(GameCard6[[#This Row],[PA]]&gt;0,$E$137="Win (FORFEIT)",L163="Yes"),1,"")</f>
        <v>1</v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>
        <f>IF(OR(GameCard6[[#This Row],[PA]]&gt;0,$E$137="Win (FORFEIT)",L164="Yes"),1,"")</f>
        <v>1</v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0</v>
      </c>
      <c r="D165" s="45">
        <f t="shared" ref="D165" si="26">SUM(D140:D164)</f>
        <v>0</v>
      </c>
      <c r="E165" s="44">
        <f t="shared" ref="E165" si="27">SUM(E140:E164)</f>
        <v>0</v>
      </c>
      <c r="F165" s="44">
        <f t="shared" ref="F165" si="28">SUM(F140:F164)</f>
        <v>0</v>
      </c>
      <c r="G165" s="44">
        <f t="shared" ref="G165" si="29">SUM(G140:G164)</f>
        <v>0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42887</v>
      </c>
      <c r="C169" s="85"/>
      <c r="D169" s="13" t="s">
        <v>38</v>
      </c>
      <c r="E169" s="86" t="s">
        <v>46</v>
      </c>
      <c r="F169" s="86"/>
      <c r="G169" s="23" t="s">
        <v>13</v>
      </c>
      <c r="H169" s="90" t="s">
        <v>43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Doug Wents</v>
      </c>
      <c r="B172" s="58">
        <f>IF(OR(GameCard7[[#This Row],[PA]]&gt;0,$E$169="Win (FORFEIT)",L172="Yes"),1,"")</f>
        <v>1</v>
      </c>
      <c r="C172" s="33">
        <v>5</v>
      </c>
      <c r="D172" s="33">
        <v>4</v>
      </c>
      <c r="E172" s="33">
        <v>4</v>
      </c>
      <c r="F172" s="33">
        <v>5</v>
      </c>
      <c r="G172" s="33">
        <v>2</v>
      </c>
      <c r="H172" s="33"/>
      <c r="I172" s="33">
        <v>1</v>
      </c>
      <c r="J172" s="34">
        <v>1</v>
      </c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Jake Sharpe</v>
      </c>
      <c r="B173" s="68">
        <f>IF(OR(GameCard7[[#This Row],[PA]]&gt;0,$E$169="Win (FORFEIT)",L173="Yes"),1,"")</f>
        <v>1</v>
      </c>
      <c r="C173" s="69">
        <v>5</v>
      </c>
      <c r="D173" s="69">
        <v>5</v>
      </c>
      <c r="E173" s="69">
        <v>4</v>
      </c>
      <c r="F173" s="69">
        <v>5</v>
      </c>
      <c r="G173" s="69">
        <v>3</v>
      </c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Taj Chatman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Mike Verbasco</v>
      </c>
      <c r="B175" s="68">
        <f>IF(OR(GameCard7[[#This Row],[PA]]&gt;0,$E$169="Win (FORFEIT)",L175="Yes"),1,"")</f>
        <v>1</v>
      </c>
      <c r="C175" s="69">
        <v>5</v>
      </c>
      <c r="D175" s="69">
        <v>5</v>
      </c>
      <c r="E175" s="69">
        <v>2</v>
      </c>
      <c r="F175" s="69">
        <v>2</v>
      </c>
      <c r="G175" s="69">
        <v>1</v>
      </c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Keith Morresy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Donny Wright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Matt Gambone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Mike Snyder</v>
      </c>
      <c r="B179" s="68">
        <f>IF(OR(GameCard7[[#This Row],[PA]]&gt;0,$E$169="Win (FORFEIT)",L179="Yes"),1,"")</f>
        <v>1</v>
      </c>
      <c r="C179" s="69">
        <v>4</v>
      </c>
      <c r="D179" s="69">
        <v>4</v>
      </c>
      <c r="E179" s="69">
        <v>3</v>
      </c>
      <c r="F179" s="69">
        <v>2</v>
      </c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Dave Espinol</v>
      </c>
      <c r="B180" s="58">
        <f>IF(OR(GameCard7[[#This Row],[PA]]&gt;0,$E$169="Win (FORFEIT)",L180="Yes"),1,"")</f>
        <v>1</v>
      </c>
      <c r="C180" s="33">
        <v>5</v>
      </c>
      <c r="D180" s="33">
        <v>4</v>
      </c>
      <c r="E180" s="33">
        <v>1</v>
      </c>
      <c r="F180" s="33">
        <v>1</v>
      </c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John Carinci</v>
      </c>
      <c r="B181" s="68">
        <f>IF(OR(GameCard7[[#This Row],[PA]]&gt;0,$E$169="Win (FORFEIT)",L181="Yes"),1,"")</f>
        <v>1</v>
      </c>
      <c r="C181" s="69">
        <v>5</v>
      </c>
      <c r="D181" s="69">
        <v>4</v>
      </c>
      <c r="E181" s="69">
        <v>3</v>
      </c>
      <c r="F181" s="69">
        <v>2</v>
      </c>
      <c r="G181" s="69">
        <v>3</v>
      </c>
      <c r="H181" s="69">
        <v>1</v>
      </c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Mike Azzarito</v>
      </c>
      <c r="B182" s="58">
        <f>IF(OR(GameCard7[[#This Row],[PA]]&gt;0,$E$169="Win (FORFEIT)",L182="Yes"),1,"")</f>
        <v>1</v>
      </c>
      <c r="C182" s="33">
        <v>4</v>
      </c>
      <c r="D182" s="33">
        <v>4</v>
      </c>
      <c r="E182" s="33">
        <v>1</v>
      </c>
      <c r="F182" s="33">
        <v>3</v>
      </c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Joe Raniolo</v>
      </c>
      <c r="B183" s="68">
        <f>IF(OR(GameCard7[[#This Row],[PA]]&gt;0,$E$169="Win (FORFEIT)",L183="Yes"),1,"")</f>
        <v>1</v>
      </c>
      <c r="C183" s="69">
        <v>5</v>
      </c>
      <c r="D183" s="69">
        <v>4</v>
      </c>
      <c r="E183" s="69">
        <v>1</v>
      </c>
      <c r="F183" s="69">
        <v>0</v>
      </c>
      <c r="G183" s="69">
        <v>1</v>
      </c>
      <c r="H183" s="69"/>
      <c r="I183" s="69">
        <v>1</v>
      </c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Derek Riolo</v>
      </c>
      <c r="B184" s="58">
        <f>IF(OR(GameCard7[[#This Row],[PA]]&gt;0,$E$169="Win (FORFEIT)",L184="Yes"),1,"")</f>
        <v>1</v>
      </c>
      <c r="C184" s="33">
        <v>5</v>
      </c>
      <c r="D184" s="33">
        <v>5</v>
      </c>
      <c r="E184" s="33">
        <v>4</v>
      </c>
      <c r="F184" s="33">
        <v>4</v>
      </c>
      <c r="G184" s="33">
        <v>7</v>
      </c>
      <c r="H184" s="33"/>
      <c r="I184" s="33"/>
      <c r="J184" s="34">
        <v>1</v>
      </c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Matt Pane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E Christiansen</v>
      </c>
      <c r="B186" s="58">
        <f>IF(OR(GameCard7[[#This Row],[PA]]&gt;0,$E$169="Win (FORFEIT)",L186="Yes"),1,"")</f>
        <v>1</v>
      </c>
      <c r="C186" s="33">
        <v>5</v>
      </c>
      <c r="D186" s="33">
        <v>5</v>
      </c>
      <c r="E186" s="33">
        <v>4</v>
      </c>
      <c r="F186" s="33">
        <v>1</v>
      </c>
      <c r="G186" s="33">
        <v>4</v>
      </c>
      <c r="H186" s="33"/>
      <c r="I186" s="33"/>
      <c r="J186" s="34">
        <v>1</v>
      </c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Adam Riolo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M Zempski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C Brant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/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/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48</v>
      </c>
      <c r="D197" s="45">
        <f t="shared" ref="D197" si="34">SUM(D172:D196)</f>
        <v>44</v>
      </c>
      <c r="E197" s="44">
        <f t="shared" ref="E197" si="35">SUM(E172:E196)</f>
        <v>27</v>
      </c>
      <c r="F197" s="44">
        <f t="shared" ref="F197" si="36">SUM(F172:F196)</f>
        <v>25</v>
      </c>
      <c r="G197" s="44">
        <f t="shared" ref="G197" si="37">SUM(G172:G196)</f>
        <v>21</v>
      </c>
      <c r="H197" s="44">
        <f t="shared" ref="H197" si="38">SUM(H172:H196)</f>
        <v>1</v>
      </c>
      <c r="I197" s="44">
        <f t="shared" ref="I197" si="39">SUM(I172:I196)</f>
        <v>2</v>
      </c>
      <c r="J197" s="46">
        <f t="shared" ref="J197" si="40">SUM(J172:J196)</f>
        <v>3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42891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12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Doug Wents</v>
      </c>
      <c r="B204" s="58" t="str">
        <f>IF(OR(GameCard38[[#This Row],[PA]]&gt;0,$E$201="Win (FORFEIT)",L204="Yes"),1,"")</f>
        <v/>
      </c>
      <c r="C204" s="33"/>
      <c r="D204" s="33"/>
      <c r="E204" s="33"/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Jake Sharpe</v>
      </c>
      <c r="B205" s="68" t="str">
        <f>IF(OR(GameCard38[[#This Row],[PA]]&gt;0,$E$201="Win (FORFEIT)",L205="Yes"),1,"")</f>
        <v/>
      </c>
      <c r="C205" s="69"/>
      <c r="D205" s="69"/>
      <c r="E205" s="69"/>
      <c r="F205" s="69"/>
      <c r="G205" s="69"/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Taj Chatman</v>
      </c>
      <c r="B206" s="58" t="str">
        <f>IF(OR(GameCard38[[#This Row],[PA]]&gt;0,$E$201="Win (FORFEIT)",L206="Yes"),1,"")</f>
        <v/>
      </c>
      <c r="C206" s="33"/>
      <c r="D206" s="33"/>
      <c r="E206" s="33"/>
      <c r="F206" s="33"/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Mike Verbasco</v>
      </c>
      <c r="B207" s="68">
        <f>IF(OR(GameCard38[[#This Row],[PA]]&gt;0,$E$201="Win (FORFEIT)",L207="Yes"),1,"")</f>
        <v>1</v>
      </c>
      <c r="C207" s="69">
        <v>4</v>
      </c>
      <c r="D207" s="69">
        <v>3</v>
      </c>
      <c r="E207" s="69">
        <v>3</v>
      </c>
      <c r="F207" s="69">
        <v>2</v>
      </c>
      <c r="G207" s="69">
        <v>1</v>
      </c>
      <c r="H207" s="69">
        <v>1</v>
      </c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Keith Morresy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Donny Wright</v>
      </c>
      <c r="B209" s="68">
        <f>IF(OR(GameCard38[[#This Row],[PA]]&gt;0,$E$201="Win (FORFEIT)",L209="Yes"),1,"")</f>
        <v>1</v>
      </c>
      <c r="C209" s="69">
        <v>3</v>
      </c>
      <c r="D209" s="69">
        <v>3</v>
      </c>
      <c r="E209" s="69">
        <v>1</v>
      </c>
      <c r="F209" s="69">
        <v>1</v>
      </c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Matt Gambone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Mike Snyder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Dave Espinol</v>
      </c>
      <c r="B212" s="58">
        <f>IF(OR(GameCard38[[#This Row],[PA]]&gt;0,$E$201="Win (FORFEIT)",L212="Yes"),1,"")</f>
        <v>1</v>
      </c>
      <c r="C212" s="33">
        <v>3</v>
      </c>
      <c r="D212" s="33">
        <v>3</v>
      </c>
      <c r="E212" s="33">
        <v>2</v>
      </c>
      <c r="F212" s="33">
        <v>1</v>
      </c>
      <c r="G212" s="33">
        <v>2</v>
      </c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John Carinci</v>
      </c>
      <c r="B213" s="68">
        <f>IF(OR(GameCard38[[#This Row],[PA]]&gt;0,$E$201="Win (FORFEIT)",L213="Yes"),1,"")</f>
        <v>1</v>
      </c>
      <c r="C213" s="69">
        <v>3</v>
      </c>
      <c r="D213" s="69">
        <v>3</v>
      </c>
      <c r="E213" s="69">
        <v>1</v>
      </c>
      <c r="F213" s="69"/>
      <c r="G213" s="69">
        <v>1</v>
      </c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Mike Azzarito</v>
      </c>
      <c r="B214" s="58">
        <f>IF(OR(GameCard38[[#This Row],[PA]]&gt;0,$E$201="Win (FORFEIT)",L214="Yes"),1,"")</f>
        <v>1</v>
      </c>
      <c r="C214" s="33">
        <v>3</v>
      </c>
      <c r="D214" s="33">
        <v>3</v>
      </c>
      <c r="E214" s="33">
        <v>2</v>
      </c>
      <c r="F214" s="33">
        <v>2</v>
      </c>
      <c r="G214" s="33">
        <v>1</v>
      </c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Joe Raniolo</v>
      </c>
      <c r="B215" s="68">
        <f>IF(OR(GameCard38[[#This Row],[PA]]&gt;0,$E$201="Win (FORFEIT)",L215="Yes"),1,"")</f>
        <v>1</v>
      </c>
      <c r="C215" s="69">
        <v>4</v>
      </c>
      <c r="D215" s="69">
        <v>3</v>
      </c>
      <c r="E215" s="69">
        <v>1</v>
      </c>
      <c r="F215" s="69"/>
      <c r="G215" s="69">
        <v>1</v>
      </c>
      <c r="H215" s="69">
        <v>1</v>
      </c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Derek Riolo</v>
      </c>
      <c r="B216" s="58">
        <f>IF(OR(GameCard38[[#This Row],[PA]]&gt;0,$E$201="Win (FORFEIT)",L216="Yes"),1,"")</f>
        <v>1</v>
      </c>
      <c r="C216" s="33">
        <v>3</v>
      </c>
      <c r="D216" s="33">
        <v>3</v>
      </c>
      <c r="E216" s="33">
        <v>2</v>
      </c>
      <c r="F216" s="33">
        <v>1</v>
      </c>
      <c r="G216" s="33">
        <v>1</v>
      </c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Matt Pane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E Christiansen</v>
      </c>
      <c r="B218" s="58">
        <f>IF(OR(GameCard38[[#This Row],[PA]]&gt;0,$E$201="Win (FORFEIT)",L218="Yes"),1,"")</f>
        <v>1</v>
      </c>
      <c r="C218" s="33">
        <v>3</v>
      </c>
      <c r="D218" s="33">
        <v>2</v>
      </c>
      <c r="E218" s="33">
        <v>1</v>
      </c>
      <c r="F218" s="33">
        <v>2</v>
      </c>
      <c r="G218" s="33">
        <v>1</v>
      </c>
      <c r="H218" s="33">
        <v>1</v>
      </c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Adam Riolo</v>
      </c>
      <c r="B219" s="68">
        <v>1</v>
      </c>
      <c r="C219" s="69">
        <v>3</v>
      </c>
      <c r="D219" s="69">
        <v>3</v>
      </c>
      <c r="E219" s="69">
        <v>1</v>
      </c>
      <c r="F219" s="69">
        <v>1</v>
      </c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M Zempski</v>
      </c>
      <c r="B220" s="58">
        <f>IF(OR(GameCard38[[#This Row],[PA]]&gt;0,$E$201="Win (FORFEIT)",L220="Yes"),1,"")</f>
        <v>1</v>
      </c>
      <c r="C220" s="33">
        <v>3</v>
      </c>
      <c r="D220" s="33">
        <v>3</v>
      </c>
      <c r="E220" s="33">
        <v>2</v>
      </c>
      <c r="F220" s="33">
        <v>2</v>
      </c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C Brant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/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/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32</v>
      </c>
      <c r="D229" s="45">
        <f t="shared" ref="D229" si="42">SUM(D204:D228)</f>
        <v>29</v>
      </c>
      <c r="E229" s="44">
        <f t="shared" ref="E229" si="43">SUM(E204:E228)</f>
        <v>16</v>
      </c>
      <c r="F229" s="44">
        <f t="shared" ref="F229" si="44">SUM(F204:F228)</f>
        <v>12</v>
      </c>
      <c r="G229" s="44">
        <f t="shared" ref="G229" si="45">SUM(G204:G228)</f>
        <v>8</v>
      </c>
      <c r="H229" s="44">
        <f t="shared" ref="H229" si="46">SUM(H204:H228)</f>
        <v>3</v>
      </c>
      <c r="I229" s="44">
        <f t="shared" ref="I229" si="47">SUM(I204:I228)</f>
        <v>0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42898</v>
      </c>
      <c r="C233" s="85"/>
      <c r="D233" s="13" t="s">
        <v>38</v>
      </c>
      <c r="E233" s="86" t="s">
        <v>47</v>
      </c>
      <c r="F233" s="86"/>
      <c r="G233" s="23" t="s">
        <v>13</v>
      </c>
      <c r="H233" s="90" t="s">
        <v>98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Doug Wents</v>
      </c>
      <c r="B236" s="58">
        <f>IF(OR(GameCard49[[#This Row],[PA]]&gt;0,$E$233="Win (FORFEIT)",L236="Yes"),1,"")</f>
        <v>1</v>
      </c>
      <c r="C236" s="33">
        <v>3</v>
      </c>
      <c r="D236" s="33">
        <v>3</v>
      </c>
      <c r="E236" s="33">
        <v>2</v>
      </c>
      <c r="F236" s="33">
        <v>1</v>
      </c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Jake Sharpe</v>
      </c>
      <c r="B237" s="68">
        <f>IF(OR(GameCard49[[#This Row],[PA]]&gt;0,$E$233="Win (FORFEIT)",L237="Yes"),1,"")</f>
        <v>1</v>
      </c>
      <c r="C237" s="69">
        <v>3</v>
      </c>
      <c r="D237" s="69">
        <v>3</v>
      </c>
      <c r="E237" s="69">
        <v>1</v>
      </c>
      <c r="F237" s="69">
        <v>0</v>
      </c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Taj Chatman</v>
      </c>
      <c r="B238" s="58" t="str">
        <f>IF(OR(GameCard49[[#This Row],[PA]]&gt;0,$E$233="Win (FORFEIT)",L238="Yes"),1,"")</f>
        <v/>
      </c>
      <c r="C238" s="33"/>
      <c r="D238" s="33"/>
      <c r="E238" s="33"/>
      <c r="F238" s="33"/>
      <c r="G238" s="33"/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Mike Verbasco</v>
      </c>
      <c r="B239" s="68">
        <f>IF(OR(GameCard49[[#This Row],[PA]]&gt;0,$E$233="Win (FORFEIT)",L239="Yes"),1,"")</f>
        <v>1</v>
      </c>
      <c r="C239" s="69">
        <v>3</v>
      </c>
      <c r="D239" s="69">
        <v>3</v>
      </c>
      <c r="E239" s="69">
        <v>1</v>
      </c>
      <c r="F239" s="69">
        <v>1</v>
      </c>
      <c r="G239" s="69"/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Keith Morresy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Donny Wright</v>
      </c>
      <c r="B241" s="68">
        <f>IF(OR(GameCard49[[#This Row],[PA]]&gt;0,$E$233="Win (FORFEIT)",L241="Yes"),1,"")</f>
        <v>1</v>
      </c>
      <c r="C241" s="69">
        <v>3</v>
      </c>
      <c r="D241" s="69">
        <v>3</v>
      </c>
      <c r="E241" s="69">
        <v>1</v>
      </c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Matt Gambone</v>
      </c>
      <c r="B242" s="58">
        <f>IF(OR(GameCard49[[#This Row],[PA]]&gt;0,$E$233="Win (FORFEIT)",L242="Yes"),1,"")</f>
        <v>1</v>
      </c>
      <c r="C242" s="33">
        <v>2</v>
      </c>
      <c r="D242" s="33">
        <v>2</v>
      </c>
      <c r="E242" s="33">
        <v>1</v>
      </c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Mike Snyder</v>
      </c>
      <c r="B243" s="68">
        <f>IF(OR(GameCard49[[#This Row],[PA]]&gt;0,$E$233="Win (FORFEIT)",L243="Yes"),1,"")</f>
        <v>1</v>
      </c>
      <c r="C243" s="69">
        <v>2</v>
      </c>
      <c r="D243" s="69">
        <v>2</v>
      </c>
      <c r="E243" s="69">
        <v>0</v>
      </c>
      <c r="F243" s="69"/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Dave Espinol</v>
      </c>
      <c r="B244" s="58">
        <f>IF(OR(GameCard49[[#This Row],[PA]]&gt;0,$E$233="Win (FORFEIT)",L244="Yes"),1,"")</f>
        <v>1</v>
      </c>
      <c r="C244" s="33">
        <v>3</v>
      </c>
      <c r="D244" s="33">
        <v>3</v>
      </c>
      <c r="E244" s="33">
        <v>0</v>
      </c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John Carinci</v>
      </c>
      <c r="B245" s="68">
        <f>IF(OR(GameCard49[[#This Row],[PA]]&gt;0,$E$233="Win (FORFEIT)",L245="Yes"),1,"")</f>
        <v>1</v>
      </c>
      <c r="C245" s="69">
        <v>3</v>
      </c>
      <c r="D245" s="69">
        <v>3</v>
      </c>
      <c r="E245" s="69">
        <v>3</v>
      </c>
      <c r="F245" s="69"/>
      <c r="G245" s="69">
        <v>2</v>
      </c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Mike Azzarito</v>
      </c>
      <c r="B246" s="58">
        <f>IF(OR(GameCard49[[#This Row],[PA]]&gt;0,$E$233="Win (FORFEIT)",L246="Yes"),1,"")</f>
        <v>1</v>
      </c>
      <c r="C246" s="33">
        <v>2</v>
      </c>
      <c r="D246" s="33">
        <v>2</v>
      </c>
      <c r="E246" s="33">
        <v>0</v>
      </c>
      <c r="F246" s="33"/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Joe Raniolo</v>
      </c>
      <c r="B247" s="68">
        <f>IF(OR(GameCard49[[#This Row],[PA]]&gt;0,$E$233="Win (FORFEIT)",L247="Yes"),1,"")</f>
        <v>1</v>
      </c>
      <c r="C247" s="69">
        <v>3</v>
      </c>
      <c r="D247" s="69">
        <v>3</v>
      </c>
      <c r="E247" s="69">
        <v>2</v>
      </c>
      <c r="F247" s="69"/>
      <c r="G247" s="69">
        <v>1</v>
      </c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Derek Riolo</v>
      </c>
      <c r="B248" s="58">
        <f>IF(OR(GameCard49[[#This Row],[PA]]&gt;0,$E$233="Win (FORFEIT)",L248="Yes"),1,"")</f>
        <v>1</v>
      </c>
      <c r="C248" s="33">
        <v>3</v>
      </c>
      <c r="D248" s="33">
        <v>3</v>
      </c>
      <c r="E248" s="33">
        <v>2</v>
      </c>
      <c r="F248" s="33">
        <v>2</v>
      </c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Matt Pane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E Christiansen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Adam Riolo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M Zempski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C Brant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/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/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30</v>
      </c>
      <c r="D261" s="45">
        <f t="shared" ref="D261" si="50">SUM(D236:D260)</f>
        <v>30</v>
      </c>
      <c r="E261" s="44">
        <f t="shared" ref="E261" si="51">SUM(E236:E260)</f>
        <v>13</v>
      </c>
      <c r="F261" s="44">
        <f t="shared" ref="F261" si="52">SUM(F236:F260)</f>
        <v>4</v>
      </c>
      <c r="G261" s="44">
        <f t="shared" ref="G261" si="53">SUM(G236:G260)</f>
        <v>3</v>
      </c>
      <c r="H261" s="44">
        <f t="shared" ref="H261" si="54">SUM(H236:H260)</f>
        <v>0</v>
      </c>
      <c r="I261" s="44">
        <f t="shared" ref="I261" si="55">SUM(I236:I260)</f>
        <v>0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42912</v>
      </c>
      <c r="C265" s="85"/>
      <c r="D265" s="13" t="s">
        <v>38</v>
      </c>
      <c r="E265" s="86" t="s">
        <v>46</v>
      </c>
      <c r="F265" s="86"/>
      <c r="G265" s="23" t="s">
        <v>13</v>
      </c>
      <c r="H265" s="90" t="s">
        <v>44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Doug Wents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Jake Sharpe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3</v>
      </c>
      <c r="F269" s="69">
        <v>2</v>
      </c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Taj Chatman</v>
      </c>
      <c r="B270" s="58">
        <f>IF(OR(GameCard510[[#This Row],[PA]]&gt;0,$E$265="Win (FORFEIT)",L270="Yes"),1,"")</f>
        <v>1</v>
      </c>
      <c r="C270" s="33">
        <v>4</v>
      </c>
      <c r="D270" s="33">
        <v>4</v>
      </c>
      <c r="E270" s="33">
        <v>3</v>
      </c>
      <c r="F270" s="33">
        <v>3</v>
      </c>
      <c r="G270" s="33">
        <v>3</v>
      </c>
      <c r="H270" s="33"/>
      <c r="I270" s="33"/>
      <c r="J270" s="34">
        <v>1</v>
      </c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Mike Verbasco</v>
      </c>
      <c r="B271" s="68">
        <f>IF(OR(GameCard510[[#This Row],[PA]]&gt;0,$E$265="Win (FORFEIT)",L271="Yes"),1,"")</f>
        <v>1</v>
      </c>
      <c r="C271" s="69">
        <v>4</v>
      </c>
      <c r="D271" s="69">
        <v>4</v>
      </c>
      <c r="E271" s="69">
        <v>2</v>
      </c>
      <c r="F271" s="69">
        <v>1</v>
      </c>
      <c r="G271" s="69">
        <v>2</v>
      </c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Keith Morresy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Donny Wright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Matt Gambone</v>
      </c>
      <c r="B274" s="58">
        <f>IF(OR(GameCard510[[#This Row],[PA]]&gt;0,$E$265="Win (FORFEIT)",L274="Yes"),1,"")</f>
        <v>1</v>
      </c>
      <c r="C274" s="33">
        <v>4</v>
      </c>
      <c r="D274" s="33">
        <v>4</v>
      </c>
      <c r="E274" s="33">
        <v>3</v>
      </c>
      <c r="F274" s="33">
        <v>3</v>
      </c>
      <c r="G274" s="33">
        <v>3</v>
      </c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Mike Snyder</v>
      </c>
      <c r="B275" s="68">
        <f>IF(OR(GameCard510[[#This Row],[PA]]&gt;0,$E$265="Win (FORFEIT)",L275="Yes"),1,"")</f>
        <v>1</v>
      </c>
      <c r="C275" s="69">
        <v>4</v>
      </c>
      <c r="D275" s="69">
        <v>4</v>
      </c>
      <c r="E275" s="69">
        <v>3</v>
      </c>
      <c r="F275" s="69">
        <v>2</v>
      </c>
      <c r="G275" s="69">
        <v>3</v>
      </c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Dave Espinol</v>
      </c>
      <c r="B276" s="58">
        <f>IF(OR(GameCard510[[#This Row],[PA]]&gt;0,$E$265="Win (FORFEIT)",L276="Yes"),1,"")</f>
        <v>1</v>
      </c>
      <c r="C276" s="33">
        <v>4</v>
      </c>
      <c r="D276" s="33">
        <v>4</v>
      </c>
      <c r="E276" s="33">
        <v>1</v>
      </c>
      <c r="F276" s="33">
        <v>1</v>
      </c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John Carinci</v>
      </c>
      <c r="B277" s="68">
        <f>IF(OR(GameCard510[[#This Row],[PA]]&gt;0,$E$265="Win (FORFEIT)",L277="Yes"),1,"")</f>
        <v>1</v>
      </c>
      <c r="C277" s="69">
        <v>4</v>
      </c>
      <c r="D277" s="69">
        <v>4</v>
      </c>
      <c r="E277" s="69">
        <v>2</v>
      </c>
      <c r="F277" s="69">
        <v>1</v>
      </c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Mike Azzarito</v>
      </c>
      <c r="B278" s="58">
        <f>IF(OR(GameCard510[[#This Row],[PA]]&gt;0,$E$265="Win (FORFEIT)",L278="Yes"),1,"")</f>
        <v>1</v>
      </c>
      <c r="C278" s="33">
        <v>4</v>
      </c>
      <c r="D278" s="33">
        <v>3</v>
      </c>
      <c r="E278" s="33">
        <v>2</v>
      </c>
      <c r="F278" s="33">
        <v>3</v>
      </c>
      <c r="G278" s="33">
        <v>1</v>
      </c>
      <c r="H278" s="33"/>
      <c r="I278" s="33">
        <v>1</v>
      </c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Joe Raniolo</v>
      </c>
      <c r="B279" s="68">
        <f>IF(OR(GameCard510[[#This Row],[PA]]&gt;0,$E$265="Win (FORFEIT)",L279="Yes"),1,"")</f>
        <v>1</v>
      </c>
      <c r="C279" s="69">
        <v>5</v>
      </c>
      <c r="D279" s="69">
        <v>5</v>
      </c>
      <c r="E279" s="69">
        <v>3</v>
      </c>
      <c r="F279" s="69">
        <v>2</v>
      </c>
      <c r="G279" s="69">
        <v>5</v>
      </c>
      <c r="H279" s="69"/>
      <c r="I279" s="69"/>
      <c r="J279" s="70">
        <v>1</v>
      </c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Derek Riolo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Matt Pane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E Christiansen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Adam Riolo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M Zempski</v>
      </c>
      <c r="B284" s="58">
        <f>IF(OR(GameCard510[[#This Row],[PA]]&gt;0,$E$265="Win (FORFEIT)",L284="Yes"),1,"")</f>
        <v>1</v>
      </c>
      <c r="C284" s="33">
        <v>4</v>
      </c>
      <c r="D284" s="33">
        <v>2</v>
      </c>
      <c r="E284" s="33">
        <v>0</v>
      </c>
      <c r="F284" s="33">
        <v>1</v>
      </c>
      <c r="G284" s="33">
        <v>2</v>
      </c>
      <c r="H284" s="33">
        <v>1</v>
      </c>
      <c r="I284" s="33">
        <v>1</v>
      </c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C Brant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/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/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41</v>
      </c>
      <c r="D293" s="45">
        <f t="shared" ref="D293" si="58">SUM(D268:D292)</f>
        <v>38</v>
      </c>
      <c r="E293" s="44">
        <f t="shared" ref="E293" si="59">SUM(E268:E292)</f>
        <v>22</v>
      </c>
      <c r="F293" s="44">
        <f t="shared" ref="F293" si="60">SUM(F268:F292)</f>
        <v>19</v>
      </c>
      <c r="G293" s="44">
        <f t="shared" ref="G293" si="61">SUM(G268:G292)</f>
        <v>19</v>
      </c>
      <c r="H293" s="44">
        <f t="shared" ref="H293" si="62">SUM(H268:H292)</f>
        <v>1</v>
      </c>
      <c r="I293" s="44">
        <f t="shared" ref="I293" si="63">SUM(I268:I292)</f>
        <v>2</v>
      </c>
      <c r="J293" s="46">
        <f t="shared" ref="J293" si="64">SUM(J268:J292)</f>
        <v>2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42926</v>
      </c>
      <c r="C297" s="85"/>
      <c r="D297" s="13" t="s">
        <v>38</v>
      </c>
      <c r="E297" s="86" t="s">
        <v>75</v>
      </c>
      <c r="F297" s="86"/>
      <c r="G297" s="23" t="s">
        <v>13</v>
      </c>
      <c r="H297" s="90" t="s">
        <v>41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Doug Wents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Jake Sharpe</v>
      </c>
      <c r="B301" s="68" t="str">
        <f>IF(OR(GameCard611[[#This Row],[PA]]&gt;0,$E$297="Win (FORFEIT)",L301="Yes"),1,"")</f>
        <v/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Taj Chatman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Mike Verbasco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Keith Morresy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Donny Wright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Matt Gambone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Mike Snyder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Dave Espinol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John Carinci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Mike Azzarito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Joe Raniolo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Derek Riolo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Matt Pane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E Christiansen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Adam Riolo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M Zempski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C Brant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/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/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 t="str">
        <f>IF(OR(GameCard611[[#This Row],[PA]]&gt;0,$E$297="Win (FORFEIT)",L325="Yes"),1,"")</f>
        <v/>
      </c>
      <c r="C325" s="44">
        <f t="shared" ref="C325" si="65">SUM(C300:C324)</f>
        <v>0</v>
      </c>
      <c r="D325" s="45">
        <f t="shared" ref="D325" si="66">SUM(D300:D324)</f>
        <v>0</v>
      </c>
      <c r="E325" s="44">
        <f t="shared" ref="E325" si="67">SUM(E300:E324)</f>
        <v>0</v>
      </c>
      <c r="F325" s="44">
        <f t="shared" ref="F325" si="68">SUM(F300:F324)</f>
        <v>0</v>
      </c>
      <c r="G325" s="44">
        <f t="shared" ref="G325" si="69">SUM(G300:G324)</f>
        <v>0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42933</v>
      </c>
      <c r="C329" s="85"/>
      <c r="D329" s="13" t="s">
        <v>38</v>
      </c>
      <c r="E329" s="86" t="s">
        <v>75</v>
      </c>
      <c r="F329" s="86"/>
      <c r="G329" s="23" t="s">
        <v>13</v>
      </c>
      <c r="H329" s="90" t="s">
        <v>98</v>
      </c>
      <c r="I329" s="90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Doug Wents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Jake Sharpe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Taj Chatman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Mike Verbasco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Keith Morresy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Donny Wright</v>
      </c>
      <c r="B337" s="68" t="str">
        <f>IF(OR(GameCard12[[#This Row],[PA]]&gt;0,$E$329="Win (FORFEIT)",L337="Yes"),1,"")</f>
        <v/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Matt Gambone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Mike Snyder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Dave Espinol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John Carinci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Mike Azzarito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Joe Raniolo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Derek Riolo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Matt Pane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E Christiansen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Adam Riolo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M Zempski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C Brant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/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/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 t="str">
        <f>IF(OR(GameCard12[[#This Row],[PA]]&gt;0,$E$329="Win (FORFEIT)",L357="Yes"),1,"")</f>
        <v/>
      </c>
      <c r="C357" s="44">
        <f t="shared" ref="C357" si="73">SUM(C332:C356)</f>
        <v>0</v>
      </c>
      <c r="D357" s="45">
        <f t="shared" ref="D357" si="74">SUM(D332:D356)</f>
        <v>0</v>
      </c>
      <c r="E357" s="44">
        <f t="shared" ref="E357" si="75">SUM(E332:E356)</f>
        <v>0</v>
      </c>
      <c r="F357" s="44">
        <f t="shared" ref="F357" si="76">SUM(F332:F356)</f>
        <v>0</v>
      </c>
      <c r="G357" s="44">
        <f t="shared" ref="G357" si="77">SUM(G332:G356)</f>
        <v>0</v>
      </c>
      <c r="H357" s="44">
        <f t="shared" ref="H357" si="78">SUM(H332:H356)</f>
        <v>0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42936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42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Doug Wents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Jake Sharpe</v>
      </c>
      <c r="B365" s="68">
        <f>IF(OR(GameCard313[[#This Row],[PA]]&gt;0,$E$361="Win (FORFEIT)"=L365="Yes"),1,"")</f>
        <v>1</v>
      </c>
      <c r="C365" s="69">
        <v>5</v>
      </c>
      <c r="D365" s="69">
        <v>5</v>
      </c>
      <c r="E365" s="69">
        <v>4</v>
      </c>
      <c r="F365" s="69">
        <v>3</v>
      </c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Taj Chatman</v>
      </c>
      <c r="B366" s="58">
        <f>IF(OR(GameCard313[[#This Row],[PA]]&gt;0,$E$361="Win (FORFEIT)"=L366="Yes"),1,"")</f>
        <v>1</v>
      </c>
      <c r="C366" s="33">
        <v>5</v>
      </c>
      <c r="D366" s="33">
        <v>4</v>
      </c>
      <c r="E366" s="33">
        <v>1</v>
      </c>
      <c r="F366" s="33">
        <v>2</v>
      </c>
      <c r="G366" s="33">
        <v>2</v>
      </c>
      <c r="H366" s="33"/>
      <c r="I366" s="33">
        <v>1</v>
      </c>
      <c r="J366" s="34">
        <v>1</v>
      </c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Mike Verbasco</v>
      </c>
      <c r="B367" s="68">
        <f>IF(OR(GameCard313[[#This Row],[PA]]&gt;0,$E$361="Win (FORFEIT)"=L367="Yes"),1,"")</f>
        <v>1</v>
      </c>
      <c r="C367" s="69">
        <v>5</v>
      </c>
      <c r="D367" s="69">
        <v>4</v>
      </c>
      <c r="E367" s="69">
        <v>3</v>
      </c>
      <c r="F367" s="69">
        <v>2</v>
      </c>
      <c r="G367" s="69">
        <v>3</v>
      </c>
      <c r="H367" s="69">
        <v>1</v>
      </c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Keith Morresy</v>
      </c>
      <c r="B368" s="58" t="str">
        <f>IF(OR(GameCard313[[#This Row],[PA]]&gt;0,$E$361="Win (FORFEIT)"=L368="Yes"),1,"")</f>
        <v/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Donny Wright</v>
      </c>
      <c r="B369" s="68" t="str">
        <f>IF(OR(GameCard313[[#This Row],[PA]]&gt;0,$E$361="Win (FORFEIT)"=L369="Yes"),1,"")</f>
        <v/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Matt Gambone</v>
      </c>
      <c r="B370" s="58">
        <f>IF(OR(GameCard313[[#This Row],[PA]]&gt;0,$E$361="Win (FORFEIT)"=L370="Yes"),1,"")</f>
        <v>1</v>
      </c>
      <c r="C370" s="33">
        <v>4</v>
      </c>
      <c r="D370" s="33">
        <v>4</v>
      </c>
      <c r="E370" s="33">
        <v>4</v>
      </c>
      <c r="F370" s="33">
        <v>1</v>
      </c>
      <c r="G370" s="33">
        <v>4</v>
      </c>
      <c r="H370" s="33"/>
      <c r="I370" s="33"/>
      <c r="J370" s="34">
        <v>1</v>
      </c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Mike Snyder</v>
      </c>
      <c r="B371" s="68">
        <f>IF(OR(GameCard313[[#This Row],[PA]]&gt;0,$E$361="Win (FORFEIT)"=L371="Yes"),1,"")</f>
        <v>1</v>
      </c>
      <c r="C371" s="69">
        <v>4</v>
      </c>
      <c r="D371" s="69">
        <v>4</v>
      </c>
      <c r="E371" s="69">
        <v>2</v>
      </c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Dave Espinol</v>
      </c>
      <c r="B372" s="58">
        <f>IF(OR(GameCard313[[#This Row],[PA]]&gt;0,$E$361="Win (FORFEIT)"=L372="Yes"),1,"")</f>
        <v>1</v>
      </c>
      <c r="C372" s="33">
        <v>4</v>
      </c>
      <c r="D372" s="33">
        <v>4</v>
      </c>
      <c r="E372" s="33">
        <v>3</v>
      </c>
      <c r="F372" s="33">
        <v>1</v>
      </c>
      <c r="G372" s="33">
        <v>2</v>
      </c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John Carinci</v>
      </c>
      <c r="B373" s="68">
        <f>IF(OR(GameCard313[[#This Row],[PA]]&gt;0,$E$361="Win (FORFEIT)"=L373="Yes"),1,"")</f>
        <v>1</v>
      </c>
      <c r="C373" s="69">
        <v>4</v>
      </c>
      <c r="D373" s="69">
        <v>4</v>
      </c>
      <c r="E373" s="69">
        <v>2</v>
      </c>
      <c r="F373" s="69">
        <v>2</v>
      </c>
      <c r="G373" s="69">
        <v>2</v>
      </c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Mike Azzarito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Joe Raniolo</v>
      </c>
      <c r="B375" s="68">
        <f>IF(OR(GameCard313[[#This Row],[PA]]&gt;0,$E$361="Win (FORFEIT)"=L375="Yes"),1,"")</f>
        <v>1</v>
      </c>
      <c r="C375" s="69">
        <v>5</v>
      </c>
      <c r="D375" s="69">
        <v>5</v>
      </c>
      <c r="E375" s="69">
        <v>3</v>
      </c>
      <c r="F375" s="69">
        <v>1</v>
      </c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Derek Riolo</v>
      </c>
      <c r="B376" s="58">
        <f>IF(OR(GameCard313[[#This Row],[PA]]&gt;0,$E$361="Win (FORFEIT)"=L376="Yes"),1,"")</f>
        <v>1</v>
      </c>
      <c r="C376" s="33">
        <v>4</v>
      </c>
      <c r="D376" s="33">
        <v>3</v>
      </c>
      <c r="E376" s="33">
        <v>2</v>
      </c>
      <c r="F376" s="33">
        <v>1</v>
      </c>
      <c r="G376" s="33">
        <v>1</v>
      </c>
      <c r="H376" s="33"/>
      <c r="I376" s="33">
        <v>1</v>
      </c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Matt Pane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E Christiansen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Adam Riolo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M Zempski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C Brant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/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/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40</v>
      </c>
      <c r="D389" s="45">
        <f t="shared" ref="D389" si="82">SUM(D364:D388)</f>
        <v>37</v>
      </c>
      <c r="E389" s="44">
        <f t="shared" ref="E389" si="83">SUM(E364:E388)</f>
        <v>24</v>
      </c>
      <c r="F389" s="44">
        <f t="shared" ref="F389" si="84">SUM(F364:F388)</f>
        <v>13</v>
      </c>
      <c r="G389" s="44">
        <f t="shared" ref="G389" si="85">SUM(G364:G388)</f>
        <v>14</v>
      </c>
      <c r="H389" s="44">
        <f t="shared" ref="H389" si="86">SUM(H364:H388)</f>
        <v>1</v>
      </c>
      <c r="I389" s="44">
        <f t="shared" ref="I389" si="87">SUM(I364:I388)</f>
        <v>2</v>
      </c>
      <c r="J389" s="46">
        <f t="shared" ref="J389" si="88">SUM(J364:J388)</f>
        <v>2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42944</v>
      </c>
      <c r="C393" s="85"/>
      <c r="D393" s="13" t="s">
        <v>38</v>
      </c>
      <c r="E393" s="86" t="s">
        <v>74</v>
      </c>
      <c r="F393" s="86"/>
      <c r="G393" s="23" t="s">
        <v>13</v>
      </c>
      <c r="H393" s="90" t="s">
        <v>97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Doug Wents</v>
      </c>
      <c r="B396" s="58">
        <f>IF(OR(GameCard414[[#This Row],[PA]]&gt;0,$E$393="Win (FORFEIT)",L396="Yes"),1,"")</f>
        <v>1</v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Jake Sharpe</v>
      </c>
      <c r="B397" s="68">
        <f>IF(OR(GameCard414[[#This Row],[PA]]&gt;0,$E$393="Win (FORFEIT)",L397="Yes"),1,"")</f>
        <v>1</v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Taj Chatman</v>
      </c>
      <c r="B398" s="58">
        <f>IF(OR(GameCard414[[#This Row],[PA]]&gt;0,$E$393="Win (FORFEIT)",L398="Yes"),1,"")</f>
        <v>1</v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Mike Verbasco</v>
      </c>
      <c r="B399" s="68">
        <f>IF(OR(GameCard414[[#This Row],[PA]]&gt;0,$E$393="Win (FORFEIT)",L399="Yes"),1,"")</f>
        <v>1</v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Keith Morresy</v>
      </c>
      <c r="B400" s="58">
        <f>IF(OR(GameCard414[[#This Row],[PA]]&gt;0,$E$393="Win (FORFEIT)",L400="Yes"),1,"")</f>
        <v>1</v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Donny Wright</v>
      </c>
      <c r="B401" s="68">
        <f>IF(OR(GameCard414[[#This Row],[PA]]&gt;0,$E$393="Win (FORFEIT)",L401="Yes"),1,"")</f>
        <v>1</v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Matt Gambone</v>
      </c>
      <c r="B402" s="58">
        <f>IF(OR(GameCard414[[#This Row],[PA]]&gt;0,$E$393="Win (FORFEIT)",L402="Yes"),1,"")</f>
        <v>1</v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Mike Snyder</v>
      </c>
      <c r="B403" s="68">
        <f>IF(OR(GameCard414[[#This Row],[PA]]&gt;0,$E$393="Win (FORFEIT)",L403="Yes"),1,"")</f>
        <v>1</v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Dave Espinol</v>
      </c>
      <c r="B404" s="58">
        <f>IF(OR(GameCard414[[#This Row],[PA]]&gt;0,$E$393="Win (FORFEIT)",L404="Yes"),1,"")</f>
        <v>1</v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John Carinci</v>
      </c>
      <c r="B405" s="68">
        <f>IF(OR(GameCard414[[#This Row],[PA]]&gt;0,$E$393="Win (FORFEIT)",L405="Yes"),1,"")</f>
        <v>1</v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Mike Azzarito</v>
      </c>
      <c r="B406" s="58">
        <f>IF(OR(GameCard414[[#This Row],[PA]]&gt;0,$E$393="Win (FORFEIT)",L406="Yes"),1,"")</f>
        <v>1</v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Joe Raniolo</v>
      </c>
      <c r="B407" s="68">
        <f>IF(OR(GameCard414[[#This Row],[PA]]&gt;0,$E$393="Win (FORFEIT)",L407="Yes"),1,"")</f>
        <v>1</v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Derek Riolo</v>
      </c>
      <c r="B408" s="58">
        <f>IF(OR(GameCard414[[#This Row],[PA]]&gt;0,$E$393="Win (FORFEIT)",L408="Yes"),1,"")</f>
        <v>1</v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Matt Pane</v>
      </c>
      <c r="B409" s="68">
        <f>IF(OR(GameCard414[[#This Row],[PA]]&gt;0,$E$393="Win (FORFEIT)",L409="Yes"),1,"")</f>
        <v>1</v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E Christiansen</v>
      </c>
      <c r="B410" s="58">
        <f>IF(OR(GameCard414[[#This Row],[PA]]&gt;0,$E$393="Win (FORFEIT)",L410="Yes"),1,"")</f>
        <v>1</v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Adam Riolo</v>
      </c>
      <c r="B411" s="68">
        <f>IF(OR(GameCard414[[#This Row],[PA]]&gt;0,$E$393="Win (FORFEIT)",L411="Yes"),1,"")</f>
        <v>1</v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M Zempski</v>
      </c>
      <c r="B412" s="58">
        <f>IF(OR(GameCard414[[#This Row],[PA]]&gt;0,$E$393="Win (FORFEIT)",L412="Yes"),1,"")</f>
        <v>1</v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C Brant</v>
      </c>
      <c r="B413" s="68">
        <f>IF(OR(GameCard414[[#This Row],[PA]]&gt;0,$E$393="Win (FORFEIT)",L413="Yes"),1,"")</f>
        <v>1</v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/>
      </c>
      <c r="B414" s="58">
        <f>IF(OR(GameCard414[[#This Row],[PA]]&gt;0,$E$393="Win (FORFEIT)",L414="Yes"),1,"")</f>
        <v>1</v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/>
      </c>
      <c r="B415" s="68">
        <f>IF(OR(GameCard414[[#This Row],[PA]]&gt;0,$E$393="Win (FORFEIT)",L415="Yes"),1,"")</f>
        <v>1</v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>
        <f>IF(OR(GameCard414[[#This Row],[PA]]&gt;0,$E$393="Win (FORFEIT)",L416="Yes"),1,"")</f>
        <v>1</v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>
        <f>IF(OR(GameCard414[[#This Row],[PA]]&gt;0,$E$393="Win (FORFEIT)",L417="Yes"),1,"")</f>
        <v>1</v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>
        <f>IF(OR(GameCard414[[#This Row],[PA]]&gt;0,$E$393="Win (FORFEIT)",L418="Yes"),1,"")</f>
        <v>1</v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>
        <f>IF(OR(GameCard414[[#This Row],[PA]]&gt;0,$E$393="Win (FORFEIT)",L419="Yes"),1,"")</f>
        <v>1</v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>
        <f>IF(OR(GameCard414[[#This Row],[PA]]&gt;0,$E$393="Win (FORFEIT)",L420="Yes"),1,"")</f>
        <v>1</v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0</v>
      </c>
      <c r="D421" s="45">
        <f t="shared" ref="D421" si="90">SUM(D396:D420)</f>
        <v>0</v>
      </c>
      <c r="E421" s="44">
        <f t="shared" ref="E421" si="91">SUM(E396:E420)</f>
        <v>0</v>
      </c>
      <c r="F421" s="44">
        <f t="shared" ref="F421" si="92">SUM(F396:F420)</f>
        <v>0</v>
      </c>
      <c r="G421" s="44">
        <f t="shared" ref="G421" si="93">SUM(G396:G420)</f>
        <v>0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42947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39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Doug Wents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Jake Sharpe</v>
      </c>
      <c r="B429" s="68">
        <f>IF(OR(GameCard515[[#This Row],[PA]]&gt;0,$E$425="Win (FORFEIT)",L429="Yes"),1,"")</f>
        <v>1</v>
      </c>
      <c r="C429" s="69">
        <v>4</v>
      </c>
      <c r="D429" s="69">
        <v>4</v>
      </c>
      <c r="E429" s="69">
        <v>1</v>
      </c>
      <c r="F429" s="69">
        <v>2</v>
      </c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Taj Chatman</v>
      </c>
      <c r="B430" s="58">
        <f>IF(OR(GameCard515[[#This Row],[PA]]&gt;0,$E$425="Win (FORFEIT)",L430="Yes"),1,"")</f>
        <v>1</v>
      </c>
      <c r="C430" s="33">
        <v>4</v>
      </c>
      <c r="D430" s="33">
        <v>4</v>
      </c>
      <c r="E430" s="33">
        <v>4</v>
      </c>
      <c r="F430" s="33">
        <v>2</v>
      </c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Mike Verbasco</v>
      </c>
      <c r="B431" s="68">
        <f>IF(OR(GameCard515[[#This Row],[PA]]&gt;0,$E$425="Win (FORFEIT)",L431="Yes"),1,"")</f>
        <v>1</v>
      </c>
      <c r="C431" s="69">
        <v>4</v>
      </c>
      <c r="D431" s="69">
        <v>4</v>
      </c>
      <c r="E431" s="69">
        <v>3</v>
      </c>
      <c r="F431" s="69">
        <v>2</v>
      </c>
      <c r="G431" s="69">
        <v>3</v>
      </c>
      <c r="H431" s="69"/>
      <c r="I431" s="69"/>
      <c r="J431" s="70">
        <v>1</v>
      </c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Keith Morresy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Donny Wright</v>
      </c>
      <c r="B433" s="68">
        <f>IF(OR(GameCard515[[#This Row],[PA]]&gt;0,$E$425="Win (FORFEIT)",L433="Yes"),1,"")</f>
        <v>1</v>
      </c>
      <c r="C433" s="69">
        <v>4</v>
      </c>
      <c r="D433" s="69">
        <v>4</v>
      </c>
      <c r="E433" s="69">
        <v>1</v>
      </c>
      <c r="F433" s="69">
        <v>0</v>
      </c>
      <c r="G433" s="69">
        <v>1</v>
      </c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Matt Gambone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Mike Snyder</v>
      </c>
      <c r="B435" s="68">
        <f>IF(OR(GameCard515[[#This Row],[PA]]&gt;0,$E$425="Win (FORFEIT)",L435="Yes"),1,"")</f>
        <v>1</v>
      </c>
      <c r="C435" s="69">
        <v>3</v>
      </c>
      <c r="D435" s="69">
        <v>3</v>
      </c>
      <c r="E435" s="69">
        <v>2</v>
      </c>
      <c r="F435" s="69">
        <v>2</v>
      </c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Dave Espinol</v>
      </c>
      <c r="B436" s="58">
        <f>IF(OR(GameCard515[[#This Row],[PA]]&gt;0,$E$425="Win (FORFEIT)",L436="Yes"),1,"")</f>
        <v>1</v>
      </c>
      <c r="C436" s="33">
        <v>4</v>
      </c>
      <c r="D436" s="33">
        <v>4</v>
      </c>
      <c r="E436" s="33">
        <v>1</v>
      </c>
      <c r="F436" s="33">
        <v>0</v>
      </c>
      <c r="G436" s="33">
        <v>1</v>
      </c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John Carinci</v>
      </c>
      <c r="B437" s="68">
        <f>IF(OR(GameCard515[[#This Row],[PA]]&gt;0,$E$425="Win (FORFEIT)",L437="Yes"),1,"")</f>
        <v>1</v>
      </c>
      <c r="C437" s="69">
        <v>4</v>
      </c>
      <c r="D437" s="69">
        <v>4</v>
      </c>
      <c r="E437" s="69">
        <v>0</v>
      </c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Mike Azzarito</v>
      </c>
      <c r="B438" s="58">
        <f>IF(OR(GameCard515[[#This Row],[PA]]&gt;0,$E$425="Win (FORFEIT)",L438="Yes"),1,"")</f>
        <v>1</v>
      </c>
      <c r="C438" s="33">
        <v>4</v>
      </c>
      <c r="D438" s="33">
        <v>4</v>
      </c>
      <c r="E438" s="33">
        <v>2</v>
      </c>
      <c r="F438" s="33">
        <v>2</v>
      </c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Joe Raniolo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Derek Riolo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Matt Pane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E Christiansen</v>
      </c>
      <c r="B442" s="58">
        <f>IF(OR(GameCard515[[#This Row],[PA]]&gt;0,$E$425="Win (FORFEIT)",L442="Yes"),1,"")</f>
        <v>1</v>
      </c>
      <c r="C442" s="33">
        <v>4</v>
      </c>
      <c r="D442" s="33">
        <v>3</v>
      </c>
      <c r="E442" s="33">
        <v>1</v>
      </c>
      <c r="F442" s="33">
        <v>1</v>
      </c>
      <c r="G442" s="33">
        <v>2</v>
      </c>
      <c r="H442" s="33">
        <v>1</v>
      </c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Adam Riolo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M Zempski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C Brant</v>
      </c>
      <c r="B445" s="68">
        <f>IF(OR(GameCard515[[#This Row],[PA]]&gt;0,$E$425="Win (FORFEIT)",L445="Yes"),1,"")</f>
        <v>1</v>
      </c>
      <c r="C445" s="69">
        <v>4</v>
      </c>
      <c r="D445" s="69">
        <v>4</v>
      </c>
      <c r="E445" s="69">
        <v>2</v>
      </c>
      <c r="F445" s="69">
        <v>0</v>
      </c>
      <c r="G445" s="69">
        <v>1</v>
      </c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/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/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39</v>
      </c>
      <c r="D453" s="45">
        <f t="shared" ref="D453" si="98">SUM(D428:D452)</f>
        <v>38</v>
      </c>
      <c r="E453" s="44">
        <f t="shared" ref="E453" si="99">SUM(E428:E452)</f>
        <v>17</v>
      </c>
      <c r="F453" s="44">
        <f t="shared" ref="F453" si="100">SUM(F428:F452)</f>
        <v>11</v>
      </c>
      <c r="G453" s="44">
        <f t="shared" ref="G453" si="101">SUM(G428:G452)</f>
        <v>8</v>
      </c>
      <c r="H453" s="44">
        <f t="shared" ref="H453" si="102">SUM(H428:H452)</f>
        <v>1</v>
      </c>
      <c r="I453" s="44">
        <f t="shared" ref="I453" si="103">SUM(I428:I452)</f>
        <v>0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42958</v>
      </c>
      <c r="C457" s="85"/>
      <c r="D457" s="13" t="s">
        <v>38</v>
      </c>
      <c r="E457" s="86" t="s">
        <v>75</v>
      </c>
      <c r="F457" s="86"/>
      <c r="G457" s="23" t="s">
        <v>13</v>
      </c>
      <c r="H457" s="90" t="s">
        <v>99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Doug Wents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Jake Sharpe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Taj Chatman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Mike Verbasco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Keith Morresy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Donny Wright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Matt Gambone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Mike Snyder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Dave Espinol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John Carinci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Mike Azzarito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Joe Raniolo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Derek Riolo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Matt Pane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E Christiansen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Adam Riolo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M Zempski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C Brant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/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/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 t="str">
        <f>IF(OR(GameCard616[[#This Row],[PA]]&gt;0,$E$457="Win (FORFEIT)",L485="Yes"),1,"")</f>
        <v/>
      </c>
      <c r="C485" s="44">
        <f t="shared" ref="C485" si="105">SUM(C460:C484)</f>
        <v>0</v>
      </c>
      <c r="D485" s="45">
        <f t="shared" ref="D485" si="106">SUM(D460:D484)</f>
        <v>0</v>
      </c>
      <c r="E485" s="44">
        <f t="shared" ref="E485" si="107">SUM(E460:E484)</f>
        <v>0</v>
      </c>
      <c r="F485" s="44">
        <f t="shared" ref="F485" si="108">SUM(F460:F484)</f>
        <v>0</v>
      </c>
      <c r="G485" s="44">
        <f t="shared" ref="G485" si="109">SUM(G460:G484)</f>
        <v>0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42961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42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Doug Wents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Jake Sharpe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3</v>
      </c>
      <c r="F493" s="69">
        <v>2</v>
      </c>
      <c r="G493" s="69">
        <v>1</v>
      </c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Taj Chatman</v>
      </c>
      <c r="B494" s="58">
        <f>IF(OR(GameCard17[[#This Row],[PA]]&gt;0,$E$489="Win (FORFEIT)",L494="Yes"),1,"")</f>
        <v>1</v>
      </c>
      <c r="C494" s="33">
        <v>4</v>
      </c>
      <c r="D494" s="33">
        <v>3</v>
      </c>
      <c r="E494" s="33">
        <v>0</v>
      </c>
      <c r="F494" s="33">
        <v>2</v>
      </c>
      <c r="G494" s="33"/>
      <c r="H494" s="33"/>
      <c r="I494" s="33">
        <v>1</v>
      </c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Mike Verbasco</v>
      </c>
      <c r="B495" s="68">
        <f>IF(OR(GameCard17[[#This Row],[PA]]&gt;0,$E$489="Win (FORFEIT)",L495="Yes"),1,"")</f>
        <v>1</v>
      </c>
      <c r="C495" s="69">
        <v>4</v>
      </c>
      <c r="D495" s="69">
        <v>3</v>
      </c>
      <c r="E495" s="69">
        <v>2</v>
      </c>
      <c r="F495" s="69">
        <v>1</v>
      </c>
      <c r="G495" s="69">
        <v>5</v>
      </c>
      <c r="H495" s="69">
        <v>1</v>
      </c>
      <c r="I495" s="69"/>
      <c r="J495" s="70">
        <v>1</v>
      </c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Keith Morresy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Donny Wright</v>
      </c>
      <c r="B497" s="68">
        <f>IF(OR(GameCard17[[#This Row],[PA]]&gt;0,$E$489="Win (FORFEIT)",L497="Yes"),1,"")</f>
        <v>1</v>
      </c>
      <c r="C497" s="69">
        <v>3</v>
      </c>
      <c r="D497" s="69">
        <v>3</v>
      </c>
      <c r="E497" s="69">
        <v>0</v>
      </c>
      <c r="F497" s="69">
        <v>1</v>
      </c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Matt Gambone</v>
      </c>
      <c r="B498" s="58">
        <f>IF(OR(GameCard17[[#This Row],[PA]]&gt;0,$E$489="Win (FORFEIT)",L498="Yes"),1,"")</f>
        <v>1</v>
      </c>
      <c r="C498" s="33">
        <v>3</v>
      </c>
      <c r="D498" s="33">
        <v>3</v>
      </c>
      <c r="E498" s="33">
        <v>3</v>
      </c>
      <c r="F498" s="33">
        <v>3</v>
      </c>
      <c r="G498" s="33">
        <v>3</v>
      </c>
      <c r="H498" s="33"/>
      <c r="I498" s="33"/>
      <c r="J498" s="34">
        <v>1</v>
      </c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Mike Snyder</v>
      </c>
      <c r="B499" s="68">
        <f>IF(OR(GameCard17[[#This Row],[PA]]&gt;0,$E$489="Win (FORFEIT)",L499="Yes"),1,"")</f>
        <v>1</v>
      </c>
      <c r="C499" s="69">
        <v>3</v>
      </c>
      <c r="D499" s="69">
        <v>3</v>
      </c>
      <c r="E499" s="69">
        <v>1</v>
      </c>
      <c r="F499" s="69">
        <v>1</v>
      </c>
      <c r="G499" s="69">
        <v>1</v>
      </c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Dave Espinol</v>
      </c>
      <c r="B500" s="58">
        <f>IF(OR(GameCard17[[#This Row],[PA]]&gt;0,$E$489="Win (FORFEIT)",L500="Yes"),1,"")</f>
        <v>1</v>
      </c>
      <c r="C500" s="33">
        <v>4</v>
      </c>
      <c r="D500" s="33">
        <v>4</v>
      </c>
      <c r="E500" s="33">
        <v>1</v>
      </c>
      <c r="F500" s="33"/>
      <c r="G500" s="33">
        <v>1</v>
      </c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John Carinci</v>
      </c>
      <c r="B501" s="68">
        <f>IF(OR(GameCard17[[#This Row],[PA]]&gt;0,$E$489="Win (FORFEIT)",L501="Yes"),1,"")</f>
        <v>1</v>
      </c>
      <c r="C501" s="69">
        <v>4</v>
      </c>
      <c r="D501" s="69">
        <v>4</v>
      </c>
      <c r="E501" s="69">
        <v>4</v>
      </c>
      <c r="F501" s="69">
        <v>1</v>
      </c>
      <c r="G501" s="69">
        <v>1</v>
      </c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Mike Azzarito</v>
      </c>
      <c r="B502" s="58">
        <f>IF(OR(GameCard17[[#This Row],[PA]]&gt;0,$E$489="Win (FORFEIT)",L502="Yes"),1,"")</f>
        <v>1</v>
      </c>
      <c r="C502" s="33">
        <v>3</v>
      </c>
      <c r="D502" s="33">
        <v>3</v>
      </c>
      <c r="E502" s="33">
        <v>1</v>
      </c>
      <c r="F502" s="33">
        <v>1</v>
      </c>
      <c r="G502" s="33">
        <v>1</v>
      </c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Joe Raniolo</v>
      </c>
      <c r="B503" s="68">
        <f>IF(OR(GameCard17[[#This Row],[PA]]&gt;0,$E$489="Win (FORFEIT)",L503="Yes"),1,"")</f>
        <v>1</v>
      </c>
      <c r="C503" s="69">
        <v>4</v>
      </c>
      <c r="D503" s="69">
        <v>4</v>
      </c>
      <c r="E503" s="69">
        <v>4</v>
      </c>
      <c r="F503" s="69">
        <v>3</v>
      </c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Derek Riolo</v>
      </c>
      <c r="B504" s="58">
        <f>IF(OR(GameCard17[[#This Row],[PA]]&gt;0,$E$489="Win (FORFEIT)",L504="Yes"),1,"")</f>
        <v>1</v>
      </c>
      <c r="C504" s="33">
        <v>3</v>
      </c>
      <c r="D504" s="33">
        <v>2</v>
      </c>
      <c r="E504" s="33">
        <v>1</v>
      </c>
      <c r="F504" s="33">
        <v>1</v>
      </c>
      <c r="G504" s="33">
        <v>2</v>
      </c>
      <c r="H504" s="33">
        <v>1</v>
      </c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Matt Pane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E Christiansen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Adam Riolo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M Zempski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C Brant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/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/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39</v>
      </c>
      <c r="D517" s="45">
        <f t="shared" ref="D517" si="114">SUM(D492:D516)</f>
        <v>36</v>
      </c>
      <c r="E517" s="44">
        <f t="shared" ref="E517" si="115">SUM(E492:E516)</f>
        <v>20</v>
      </c>
      <c r="F517" s="44">
        <f t="shared" ref="F517" si="116">SUM(F492:F516)</f>
        <v>16</v>
      </c>
      <c r="G517" s="44">
        <f t="shared" ref="G517" si="117">SUM(G492:G516)</f>
        <v>15</v>
      </c>
      <c r="H517" s="44">
        <f t="shared" ref="H517" si="118">SUM(H492:H516)</f>
        <v>2</v>
      </c>
      <c r="I517" s="44">
        <f t="shared" ref="I517" si="119">SUM(I492:I516)</f>
        <v>1</v>
      </c>
      <c r="J517" s="46">
        <f t="shared" ref="J517" si="120">SUM(J492:J516)</f>
        <v>2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42964</v>
      </c>
      <c r="C521" s="85"/>
      <c r="D521" s="13" t="s">
        <v>38</v>
      </c>
      <c r="E521" s="86" t="s">
        <v>46</v>
      </c>
      <c r="F521" s="86"/>
      <c r="G521" s="23" t="s">
        <v>13</v>
      </c>
      <c r="H521" s="90" t="s">
        <v>99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Doug Wents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Jake Sharpe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Taj Chatman</v>
      </c>
      <c r="B526" s="58">
        <f>IF(OR(GameCard318[[#This Row],[PA]]&gt;0,$E$521="Win (FORFEIT)",L526="Yes"),1,"")</f>
        <v>1</v>
      </c>
      <c r="C526" s="33">
        <v>4</v>
      </c>
      <c r="D526" s="33">
        <v>4</v>
      </c>
      <c r="E526" s="33">
        <v>3</v>
      </c>
      <c r="F526" s="33">
        <v>2</v>
      </c>
      <c r="G526" s="33">
        <v>3</v>
      </c>
      <c r="H526" s="33"/>
      <c r="I526" s="33"/>
      <c r="J526" s="34">
        <v>1</v>
      </c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Mike Verbasco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Keith Morresy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Donny Wright</v>
      </c>
      <c r="B529" s="68">
        <f>IF(OR(GameCard318[[#This Row],[PA]]&gt;0,$E$521="Win (FORFEIT)",L529="Yes"),1,"")</f>
        <v>1</v>
      </c>
      <c r="C529" s="69">
        <v>4</v>
      </c>
      <c r="D529" s="69">
        <v>4</v>
      </c>
      <c r="E529" s="69">
        <v>2</v>
      </c>
      <c r="F529" s="69">
        <v>1</v>
      </c>
      <c r="G529" s="69">
        <v>1</v>
      </c>
      <c r="H529" s="69"/>
      <c r="I529" s="69"/>
      <c r="J529" s="70">
        <v>1</v>
      </c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Matt Gambone</v>
      </c>
      <c r="B530" s="58">
        <f>IF(OR(GameCard318[[#This Row],[PA]]&gt;0,$E$521="Win (FORFEIT)",L530="Yes"),1,"")</f>
        <v>1</v>
      </c>
      <c r="C530" s="33">
        <v>4</v>
      </c>
      <c r="D530" s="33">
        <v>4</v>
      </c>
      <c r="E530" s="33">
        <v>2</v>
      </c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Mike Snyder</v>
      </c>
      <c r="B531" s="68">
        <f>IF(OR(GameCard318[[#This Row],[PA]]&gt;0,$E$521="Win (FORFEIT)",L531="Yes"),1,"")</f>
        <v>1</v>
      </c>
      <c r="C531" s="69">
        <v>4</v>
      </c>
      <c r="D531" s="69">
        <v>4</v>
      </c>
      <c r="E531" s="69">
        <v>2</v>
      </c>
      <c r="F531" s="69">
        <v>1</v>
      </c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Dave Espinol</v>
      </c>
      <c r="B532" s="58">
        <f>IF(OR(GameCard318[[#This Row],[PA]]&gt;0,$E$521="Win (FORFEIT)",L532="Yes"),1,"")</f>
        <v>1</v>
      </c>
      <c r="C532" s="33">
        <v>4</v>
      </c>
      <c r="D532" s="33">
        <v>3</v>
      </c>
      <c r="E532" s="33">
        <v>1</v>
      </c>
      <c r="F532" s="33"/>
      <c r="G532" s="33">
        <v>3</v>
      </c>
      <c r="H532" s="33">
        <v>1</v>
      </c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John Carinci</v>
      </c>
      <c r="B533" s="68">
        <f>IF(OR(GameCard318[[#This Row],[PA]]&gt;0,$E$521="Win (FORFEIT)",L533="Yes"),1,"")</f>
        <v>1</v>
      </c>
      <c r="C533" s="69">
        <v>5</v>
      </c>
      <c r="D533" s="69">
        <v>5</v>
      </c>
      <c r="E533" s="69">
        <v>2</v>
      </c>
      <c r="F533" s="69">
        <v>2</v>
      </c>
      <c r="G533" s="69">
        <v>2</v>
      </c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Mike Azzarito</v>
      </c>
      <c r="B534" s="58">
        <f>IF(OR(GameCard318[[#This Row],[PA]]&gt;0,$E$521="Win (FORFEIT)",L534="Yes"),1,"")</f>
        <v>1</v>
      </c>
      <c r="C534" s="33">
        <v>4</v>
      </c>
      <c r="D534" s="33">
        <v>4</v>
      </c>
      <c r="E534" s="33">
        <v>2</v>
      </c>
      <c r="F534" s="33">
        <v>2</v>
      </c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Joe Raniolo</v>
      </c>
      <c r="B535" s="68">
        <f>IF(OR(GameCard318[[#This Row],[PA]]&gt;0,$E$521="Win (FORFEIT)",L535="Yes"),1,"")</f>
        <v>1</v>
      </c>
      <c r="C535" s="69">
        <v>5</v>
      </c>
      <c r="D535" s="69">
        <v>4</v>
      </c>
      <c r="E535" s="69">
        <v>4</v>
      </c>
      <c r="F535" s="69">
        <v>3</v>
      </c>
      <c r="G535" s="69"/>
      <c r="H535" s="69"/>
      <c r="I535" s="69">
        <v>1</v>
      </c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Derek Riolo</v>
      </c>
      <c r="B536" s="58">
        <f>IF(OR(GameCard318[[#This Row],[PA]]&gt;0,$E$521="Win (FORFEIT)",L536="Yes"),1,"")</f>
        <v>1</v>
      </c>
      <c r="C536" s="33">
        <v>4</v>
      </c>
      <c r="D536" s="33">
        <v>4</v>
      </c>
      <c r="E536" s="33">
        <v>2</v>
      </c>
      <c r="F536" s="33">
        <v>2</v>
      </c>
      <c r="G536" s="33">
        <v>2</v>
      </c>
      <c r="H536" s="33"/>
      <c r="I536" s="33"/>
      <c r="J536" s="34">
        <v>1</v>
      </c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Matt Pane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E Christiansen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Adam Riolo</v>
      </c>
      <c r="B539" s="68">
        <f>IF(OR(GameCard318[[#This Row],[PA]]&gt;0,$E$521="Win (FORFEIT)",L539="Yes"),1,"")</f>
        <v>1</v>
      </c>
      <c r="C539" s="69">
        <v>4</v>
      </c>
      <c r="D539" s="69">
        <v>4</v>
      </c>
      <c r="E539" s="69">
        <v>2</v>
      </c>
      <c r="F539" s="69"/>
      <c r="G539" s="69">
        <v>1</v>
      </c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M Zempski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C Brant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/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/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42</v>
      </c>
      <c r="D549" s="45">
        <f t="shared" ref="D549" si="122">SUM(D524:D548)</f>
        <v>40</v>
      </c>
      <c r="E549" s="44">
        <f t="shared" ref="E549" si="123">SUM(E524:E548)</f>
        <v>22</v>
      </c>
      <c r="F549" s="44">
        <f t="shared" ref="F549" si="124">SUM(F524:F548)</f>
        <v>13</v>
      </c>
      <c r="G549" s="44">
        <f t="shared" ref="G549" si="125">SUM(G524:G548)</f>
        <v>12</v>
      </c>
      <c r="H549" s="44">
        <f t="shared" ref="H549" si="126">SUM(H524:H548)</f>
        <v>1</v>
      </c>
      <c r="I549" s="44">
        <f t="shared" ref="I549" si="127">SUM(I524:I548)</f>
        <v>1</v>
      </c>
      <c r="J549" s="46">
        <f t="shared" ref="J549" si="128">SUM(J524:J548)</f>
        <v>3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42968</v>
      </c>
      <c r="C553" s="85"/>
      <c r="D553" s="13" t="s">
        <v>38</v>
      </c>
      <c r="E553" s="86" t="s">
        <v>46</v>
      </c>
      <c r="F553" s="86"/>
      <c r="G553" s="23" t="s">
        <v>13</v>
      </c>
      <c r="H553" s="90" t="s">
        <v>39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Doug Wents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Jake Sharpe</v>
      </c>
      <c r="B557" s="68">
        <f>IF(OR(GameCard419[[#This Row],[PA]]&gt;0,$E$553="Win (FORFEIT)",L557="Yes"),1,"")</f>
        <v>1</v>
      </c>
      <c r="C557" s="69">
        <v>5</v>
      </c>
      <c r="D557" s="69">
        <v>5</v>
      </c>
      <c r="E557" s="69">
        <v>3</v>
      </c>
      <c r="F557" s="69">
        <v>3</v>
      </c>
      <c r="G557" s="69">
        <v>2</v>
      </c>
      <c r="H557" s="69"/>
      <c r="I557" s="69"/>
      <c r="J557" s="70">
        <v>1</v>
      </c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Taj Chatman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Mike Verbasco</v>
      </c>
      <c r="B559" s="68">
        <f>IF(OR(GameCard419[[#This Row],[PA]]&gt;0,$E$553="Win (FORFEIT)",L559="Yes"),1,"")</f>
        <v>1</v>
      </c>
      <c r="C559" s="69">
        <v>5</v>
      </c>
      <c r="D559" s="69">
        <v>5</v>
      </c>
      <c r="E559" s="69">
        <v>4</v>
      </c>
      <c r="F559" s="69">
        <v>3</v>
      </c>
      <c r="G559" s="69">
        <v>1</v>
      </c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Keith Morresy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Donny Wright</v>
      </c>
      <c r="B561" s="68">
        <f>IF(OR(GameCard419[[#This Row],[PA]]&gt;0,$E$553="Win (FORFEIT)",L561="Yes"),1,"")</f>
        <v>1</v>
      </c>
      <c r="C561" s="69">
        <v>5</v>
      </c>
      <c r="D561" s="69">
        <v>3</v>
      </c>
      <c r="E561" s="69">
        <v>1</v>
      </c>
      <c r="F561" s="69">
        <v>2</v>
      </c>
      <c r="G561" s="69">
        <v>4</v>
      </c>
      <c r="H561" s="69">
        <v>1</v>
      </c>
      <c r="I561" s="69">
        <v>1</v>
      </c>
      <c r="J561" s="70">
        <v>1</v>
      </c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Matt Gambone</v>
      </c>
      <c r="B562" s="58">
        <f>IF(OR(GameCard419[[#This Row],[PA]]&gt;0,$E$553="Win (FORFEIT)",L562="Yes"),1,"")</f>
        <v>1</v>
      </c>
      <c r="C562" s="33">
        <v>4</v>
      </c>
      <c r="D562" s="33">
        <v>4</v>
      </c>
      <c r="E562" s="33">
        <v>2</v>
      </c>
      <c r="F562" s="33">
        <v>1</v>
      </c>
      <c r="G562" s="33">
        <v>3</v>
      </c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Mike Snyder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Dave Espinol</v>
      </c>
      <c r="B564" s="58">
        <f>IF(OR(GameCard419[[#This Row],[PA]]&gt;0,$E$553="Win (FORFEIT)",L564="Yes"),1,"")</f>
        <v>1</v>
      </c>
      <c r="C564" s="33">
        <v>4</v>
      </c>
      <c r="D564" s="33">
        <v>4</v>
      </c>
      <c r="E564" s="33">
        <v>2</v>
      </c>
      <c r="F564" s="33">
        <v>1</v>
      </c>
      <c r="G564" s="33">
        <v>1</v>
      </c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John Carinci</v>
      </c>
      <c r="B565" s="68">
        <f>IF(OR(GameCard419[[#This Row],[PA]]&gt;0,$E$553="Win (FORFEIT)",L565="Yes"),1,"")</f>
        <v>1</v>
      </c>
      <c r="C565" s="69">
        <v>5</v>
      </c>
      <c r="D565" s="69">
        <v>5</v>
      </c>
      <c r="E565" s="69">
        <v>3</v>
      </c>
      <c r="F565" s="69">
        <v>2</v>
      </c>
      <c r="G565" s="69">
        <v>2</v>
      </c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Mike Azzarito</v>
      </c>
      <c r="B566" s="58">
        <f>IF(OR(GameCard419[[#This Row],[PA]]&gt;0,$E$553="Win (FORFEIT)",L566="Yes"),1,"")</f>
        <v>1</v>
      </c>
      <c r="C566" s="33">
        <v>4</v>
      </c>
      <c r="D566" s="33">
        <v>4</v>
      </c>
      <c r="E566" s="33">
        <v>0</v>
      </c>
      <c r="F566" s="33"/>
      <c r="G566" s="33">
        <v>1</v>
      </c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Joe Raniolo</v>
      </c>
      <c r="B567" s="68">
        <f>IF(OR(GameCard419[[#This Row],[PA]]&gt;0,$E$553="Win (FORFEIT)",L567="Yes"),1,"")</f>
        <v>1</v>
      </c>
      <c r="C567" s="69">
        <v>5</v>
      </c>
      <c r="D567" s="69">
        <v>5</v>
      </c>
      <c r="E567" s="69">
        <v>4</v>
      </c>
      <c r="F567" s="69">
        <v>2</v>
      </c>
      <c r="G567" s="69">
        <v>1</v>
      </c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Derek Riolo</v>
      </c>
      <c r="B568" s="58">
        <f>IF(OR(GameCard419[[#This Row],[PA]]&gt;0,$E$553="Win (FORFEIT)",L568="Yes"),1,"")</f>
        <v>1</v>
      </c>
      <c r="C568" s="33">
        <v>5</v>
      </c>
      <c r="D568" s="33">
        <v>5</v>
      </c>
      <c r="E568" s="33">
        <v>3</v>
      </c>
      <c r="F568" s="33">
        <v>2</v>
      </c>
      <c r="G568" s="33">
        <v>1</v>
      </c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Matt Pane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E Christiansen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Adam Riolo</v>
      </c>
      <c r="B571" s="68">
        <f>IF(OR(GameCard419[[#This Row],[PA]]&gt;0,$E$553="Win (FORFEIT)",L571="Yes"),1,"")</f>
        <v>1</v>
      </c>
      <c r="C571" s="69">
        <v>4</v>
      </c>
      <c r="D571" s="69">
        <v>4</v>
      </c>
      <c r="E571" s="69">
        <v>2</v>
      </c>
      <c r="F571" s="69">
        <v>2</v>
      </c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M Zempski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C Brant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/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/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46</v>
      </c>
      <c r="D581" s="45">
        <f t="shared" ref="D581" si="130">SUM(D556:D580)</f>
        <v>44</v>
      </c>
      <c r="E581" s="44">
        <f t="shared" ref="E581" si="131">SUM(E556:E580)</f>
        <v>24</v>
      </c>
      <c r="F581" s="44">
        <f t="shared" ref="F581" si="132">SUM(F556:F580)</f>
        <v>18</v>
      </c>
      <c r="G581" s="44">
        <f t="shared" ref="G581" si="133">SUM(G556:G580)</f>
        <v>16</v>
      </c>
      <c r="H581" s="44">
        <f t="shared" ref="H581" si="134">SUM(H556:H580)</f>
        <v>1</v>
      </c>
      <c r="I581" s="44">
        <f t="shared" ref="I581" si="135">SUM(I556:I580)</f>
        <v>1</v>
      </c>
      <c r="J581" s="46">
        <f t="shared" ref="J581" si="136">SUM(J556:J580)</f>
        <v>2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42971</v>
      </c>
      <c r="C585" s="85"/>
      <c r="D585" s="13" t="s">
        <v>38</v>
      </c>
      <c r="E585" s="86" t="s">
        <v>46</v>
      </c>
      <c r="F585" s="86"/>
      <c r="G585" s="23" t="s">
        <v>13</v>
      </c>
      <c r="H585" s="90" t="s">
        <v>12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Doug Wents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Jake Sharpe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Taj Chatman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Mike Verbasco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Keith Morresy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Donny Wright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Matt Gambone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Mike Snyder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Dave Espinol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John Carinci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Mike Azzarito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Joe Raniolo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Derek Riolo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Matt Pane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E Christiansen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Adam Riolo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M Zempski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C Brant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/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/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 t="str">
        <f>IF(OR(GameCard520[[#This Row],[PA]]&gt;0,$E$585="Win (FORFEIT)",L613="Yes"),1,"")</f>
        <v/>
      </c>
      <c r="C613" s="44">
        <f t="shared" ref="C613" si="137">SUM(C588:C612)</f>
        <v>0</v>
      </c>
      <c r="D613" s="45">
        <f t="shared" ref="D613" si="138">SUM(D588:D612)</f>
        <v>0</v>
      </c>
      <c r="E613" s="44">
        <f t="shared" ref="E613" si="139">SUM(E588:E612)</f>
        <v>0</v>
      </c>
      <c r="F613" s="44">
        <f t="shared" ref="F613" si="140">SUM(F588:F612)</f>
        <v>0</v>
      </c>
      <c r="G613" s="44">
        <f t="shared" ref="G613" si="141">SUM(G588:G612)</f>
        <v>0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42971</v>
      </c>
      <c r="C617" s="85"/>
      <c r="D617" s="13" t="s">
        <v>38</v>
      </c>
      <c r="E617" s="86" t="s">
        <v>47</v>
      </c>
      <c r="F617" s="86"/>
      <c r="G617" s="23" t="s">
        <v>13</v>
      </c>
      <c r="H617" s="90" t="s">
        <v>43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Doug Wents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Jake Sharpe</v>
      </c>
      <c r="B621" s="68">
        <f>IF(OR(GameCard621[[#This Row],[PA]]&gt;0,$E$617="Win (FORFEIT)",L621="Yes"),1,"")</f>
        <v>1</v>
      </c>
      <c r="C621" s="69">
        <v>5</v>
      </c>
      <c r="D621" s="69">
        <v>5</v>
      </c>
      <c r="E621" s="69">
        <v>2</v>
      </c>
      <c r="F621" s="69">
        <v>3</v>
      </c>
      <c r="G621" s="69">
        <v>3</v>
      </c>
      <c r="H621" s="69"/>
      <c r="I621" s="69"/>
      <c r="J621" s="70">
        <v>1</v>
      </c>
      <c r="L621" s="67" t="s">
        <v>81</v>
      </c>
    </row>
    <row r="622" spans="1:13" ht="20.25" customHeight="1">
      <c r="A622" s="22" t="str">
        <f>IF('Team Card'!$B$9="","",'Team Card'!$B$9)</f>
        <v>Taj Chatman</v>
      </c>
      <c r="B622" s="58">
        <f>IF(OR(GameCard621[[#This Row],[PA]]&gt;0,$E$617="Win (FORFEIT)",L622="Yes"),1,"")</f>
        <v>1</v>
      </c>
      <c r="C622" s="33">
        <v>4</v>
      </c>
      <c r="D622" s="33">
        <v>4</v>
      </c>
      <c r="E622" s="33">
        <v>1</v>
      </c>
      <c r="F622" s="33">
        <v>1</v>
      </c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Mike Verbasco</v>
      </c>
      <c r="B623" s="68">
        <f>IF(OR(GameCard621[[#This Row],[PA]]&gt;0,$E$617="Win (FORFEIT)",L623="Yes"),1,"")</f>
        <v>1</v>
      </c>
      <c r="C623" s="69">
        <v>5</v>
      </c>
      <c r="D623" s="69">
        <v>5</v>
      </c>
      <c r="E623" s="69">
        <v>4</v>
      </c>
      <c r="F623" s="69">
        <v>2</v>
      </c>
      <c r="G623" s="69">
        <v>1</v>
      </c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Keith Morresy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Donny Wright</v>
      </c>
      <c r="B625" s="68">
        <f>IF(OR(GameCard621[[#This Row],[PA]]&gt;0,$E$617="Win (FORFEIT)",L625="Yes"),1,"")</f>
        <v>1</v>
      </c>
      <c r="C625" s="69">
        <v>4</v>
      </c>
      <c r="D625" s="69">
        <v>4</v>
      </c>
      <c r="E625" s="69">
        <v>2</v>
      </c>
      <c r="F625" s="69">
        <v>0</v>
      </c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Matt Gambone</v>
      </c>
      <c r="B626" s="58">
        <f>IF(OR(GameCard621[[#This Row],[PA]]&gt;0,$E$617="Win (FORFEIT)",L626="Yes"),1,"")</f>
        <v>1</v>
      </c>
      <c r="C626" s="33">
        <v>4</v>
      </c>
      <c r="D626" s="33">
        <v>4</v>
      </c>
      <c r="E626" s="33">
        <v>2</v>
      </c>
      <c r="F626" s="33">
        <v>2</v>
      </c>
      <c r="G626" s="33">
        <v>6</v>
      </c>
      <c r="H626" s="33"/>
      <c r="I626" s="33"/>
      <c r="J626" s="34">
        <v>2</v>
      </c>
      <c r="L626" s="66" t="s">
        <v>81</v>
      </c>
    </row>
    <row r="627" spans="1:12" ht="20.25" customHeight="1">
      <c r="A627" s="12" t="str">
        <f>IF('Team Card'!$B$14="","",'Team Card'!$B$14)</f>
        <v>Mike Snyder</v>
      </c>
      <c r="B627" s="68">
        <f>IF(OR(GameCard621[[#This Row],[PA]]&gt;0,$E$617="Win (FORFEIT)",L627="Yes"),1,"")</f>
        <v>1</v>
      </c>
      <c r="C627" s="69">
        <v>3</v>
      </c>
      <c r="D627" s="69">
        <v>3</v>
      </c>
      <c r="E627" s="69">
        <v>1</v>
      </c>
      <c r="F627" s="69">
        <v>1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Dave Espinol</v>
      </c>
      <c r="B628" s="58">
        <f>IF(OR(GameCard621[[#This Row],[PA]]&gt;0,$E$617="Win (FORFEIT)",L628="Yes"),1,"")</f>
        <v>1</v>
      </c>
      <c r="C628" s="33">
        <v>4</v>
      </c>
      <c r="D628" s="33">
        <v>4</v>
      </c>
      <c r="E628" s="33">
        <v>1</v>
      </c>
      <c r="F628" s="33">
        <v>2</v>
      </c>
      <c r="G628" s="33">
        <v>1</v>
      </c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John Carinci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Mike Azzarito</v>
      </c>
      <c r="B630" s="58">
        <f>IF(OR(GameCard621[[#This Row],[PA]]&gt;0,$E$617="Win (FORFEIT)",L630="Yes"),1,"")</f>
        <v>1</v>
      </c>
      <c r="C630" s="33">
        <v>4</v>
      </c>
      <c r="D630" s="33">
        <v>4</v>
      </c>
      <c r="E630" s="33">
        <v>3</v>
      </c>
      <c r="F630" s="33">
        <v>2</v>
      </c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Joe Raniolo</v>
      </c>
      <c r="B631" s="68">
        <f>IF(OR(GameCard621[[#This Row],[PA]]&gt;0,$E$617="Win (FORFEIT)",L631="Yes"),1,"")</f>
        <v>1</v>
      </c>
      <c r="C631" s="69">
        <v>5</v>
      </c>
      <c r="D631" s="69">
        <v>5</v>
      </c>
      <c r="E631" s="69">
        <v>2</v>
      </c>
      <c r="F631" s="69">
        <v>2</v>
      </c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Derek Riolo</v>
      </c>
      <c r="B632" s="58">
        <f>IF(OR(GameCard621[[#This Row],[PA]]&gt;0,$E$617="Win (FORFEIT)",L632="Yes"),1,"")</f>
        <v>1</v>
      </c>
      <c r="C632" s="33">
        <v>4</v>
      </c>
      <c r="D632" s="33">
        <v>4</v>
      </c>
      <c r="E632" s="33">
        <v>2</v>
      </c>
      <c r="F632" s="33">
        <v>2</v>
      </c>
      <c r="G632" s="33">
        <v>1</v>
      </c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Matt Pane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E Christiansen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Adam Riolo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M Zempski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C Brant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/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/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/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42</v>
      </c>
      <c r="D645" s="45">
        <f t="shared" ref="D645" si="146">SUM(D620:D644)</f>
        <v>42</v>
      </c>
      <c r="E645" s="44">
        <f t="shared" ref="E645" si="147">SUM(E620:E644)</f>
        <v>20</v>
      </c>
      <c r="F645" s="44">
        <f t="shared" ref="F645" si="148">SUM(F620:F644)</f>
        <v>17</v>
      </c>
      <c r="G645" s="44">
        <f t="shared" ref="G645" si="149">SUM(G620:G644)</f>
        <v>12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3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2017-08-27T16:51:14Z</dcterms:modified>
</cp:coreProperties>
</file>