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<sst xmlns="http://schemas.openxmlformats.org/spreadsheetml/2006/main" count="966" uniqueCount="105">
  <si>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</si>
  <si>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</si>
  <si>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</si>
  <si>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</si>
  <si>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</si>
  <si>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</si>
  <si>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</si>
  <si>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</si>
  <si>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</si>
  <si>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</si>
  <si>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</si>
  <si>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</si>
  <si>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</si>
  <si>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</si>
  <si>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</si>
  <si>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</si>
  <si>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</si>
  <si>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</si>
  <si>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</si>
  <si>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</si>
  <si>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</si>
  <si>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</si>
  <si>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</si>
  <si>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</si>
  <si>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</si>
  <si>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</si>
  <si>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</si>
  <si>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</si>
  <si>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</si>
  <si>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</si>
  <si>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</si>
  <si>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</si>
  <si>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</si>
  <si>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</si>
  <si>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</si>
  <si>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</si>
  <si>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</si>
  <si>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</si>
  <si>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Select a Team…</t>
  </si>
  <si>
    <t>Vooris</t>
  </si>
  <si>
    <t>Caraluzzi's</t>
  </si>
  <si>
    <t>Katie O'Days</t>
  </si>
  <si>
    <t>RJs Auto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</si>
  <si>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</si>
  <si>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</si>
  <si>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</si>
  <si>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</si>
  <si>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</si>
  <si>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</si>
  <si>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</si>
  <si>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</si>
  <si>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</si>
  <si>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</si>
  <si>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</si>
  <si>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</si>
  <si>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</si>
  <si>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</si>
  <si>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</si>
  <si>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</si>
  <si>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</si>
  <si>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</si>
  <si>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</si>
  <si>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</si>
  <si>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</si>
  <si>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</si>
  <si>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</si>
  <si>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</si>
  <si>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</si>
  <si>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</si>
  <si>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</si>
  <si>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</si>
  <si>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</si>
  <si>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</si>
  <si>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</si>
  <si>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</si>
  <si>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</si>
  <si>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</si>
  <si>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</si>
  <si>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</si>
  <si>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</si>
  <si>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MR Remodeling</t>
  </si>
  <si>
    <t>Alex Nutting</t>
  </si>
  <si>
    <t>Joe Liquori</t>
  </si>
  <si>
    <t>Joey Watters</t>
  </si>
  <si>
    <t>Mason Blanchette</t>
  </si>
  <si>
    <t>Matt Liquori</t>
  </si>
  <si>
    <t>Mike Rizzo</t>
  </si>
  <si>
    <t>Pete Maruzella</t>
  </si>
  <si>
    <t>PJ Closius</t>
  </si>
  <si>
    <t>Randy Lienhardt</t>
  </si>
  <si>
    <t>Scott Brown</t>
  </si>
  <si>
    <t>Steve Maruzella</t>
  </si>
  <si>
    <t>TJ Smith</t>
  </si>
  <si>
    <t>Tom Liquori</t>
  </si>
  <si>
    <t>Tony Pais</t>
  </si>
  <si>
    <t>Tyler Nutting</t>
  </si>
  <si>
    <t>MR</t>
  </si>
  <si>
    <t>The 23s</t>
  </si>
  <si>
    <t>Jimmy Kapp Sr</t>
  </si>
  <si>
    <t>Jimmy Kapp Jr</t>
  </si>
  <si>
    <t>Dave Perkins</t>
  </si>
  <si>
    <t>Ray Ritch</t>
  </si>
  <si>
    <t>John Watters</t>
  </si>
  <si>
    <t>Jim Parker</t>
  </si>
  <si>
    <t>M Parker</t>
  </si>
</sst>
</file>

<file path=xl/styles.xml><?xml version="1.0" encoding="utf-8"?>
<styleSheet xmlns="http://schemas.openxmlformats.org/spreadsheetml/2006/main">
  <numFmts count="1">
    <numFmt numFmtId="164" formatCode="0.00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3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>
      <alignment vertical="center"/>
    </xf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8" sqref="B28:C28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2" t="s">
        <v>15</v>
      </c>
      <c r="B2" s="72"/>
      <c r="C2" s="76" t="s">
        <v>80</v>
      </c>
      <c r="D2" s="76"/>
      <c r="E2" s="76"/>
      <c r="F2" s="54"/>
      <c r="G2" s="55" t="s">
        <v>53</v>
      </c>
      <c r="H2" s="51">
        <f>GAMES!B4</f>
        <v>12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71</v>
      </c>
      <c r="C3" s="77">
        <f>SUM(GAMES!M9:M617)</f>
        <v>20</v>
      </c>
      <c r="D3" s="77"/>
      <c r="E3" s="77"/>
      <c r="F3" s="54"/>
      <c r="G3" s="55" t="s">
        <v>54</v>
      </c>
      <c r="H3" s="51">
        <f>GAMES!B5</f>
        <v>8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3" t="s">
        <v>14</v>
      </c>
      <c r="C6" s="73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74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4" t="s">
        <v>81</v>
      </c>
      <c r="C7" s="74"/>
      <c r="D7" s="1">
        <f>SUM(GAMES!B12,GAMES!B44,GAMES!B76,GAMES!B108,GAMES!B140,GAMES!B172,GAMES!B204,GAMES!B236,GAMES!B268,GAMES!B300,GAMES!B332,GAMES!B364,GAMES!B396,GAMES!B428,GAMES!B460,GAMES!B492,GAMES!B524,GAMES!B556,GAMES!B588,GAMES!B620)</f>
        <v>15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45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43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20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10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8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1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1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0.46511627906976744</v>
      </c>
      <c r="N7" s="81" t="s">
        <v>75</v>
      </c>
      <c r="O7" s="82"/>
      <c r="P7" s="62" t="str">
        <f>IF(AND(D7&gt;=4,B7&lt;&gt;""),"Yes","No")</f>
        <v>Yes</v>
      </c>
    </row>
    <row r="8" spans="1:45" ht="15" customHeight="1">
      <c r="A8" s="7">
        <v>2</v>
      </c>
      <c r="B8" s="75" t="s">
        <v>98</v>
      </c>
      <c r="C8" s="75"/>
      <c r="D8" s="2">
        <f>SUM(GAMES!B13,GAMES!B45,GAMES!B77,GAMES!B109,GAMES!B141,GAMES!B173,GAMES!B205,GAMES!B237,GAMES!B269,GAMES!B301,GAMES!B333,GAMES!B365,GAMES!B397,GAMES!B429,GAMES!B461,GAMES!B493,GAMES!B525,GAMES!B557,GAMES!B589,GAMES!B621)</f>
        <v>19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62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59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33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11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15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1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2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0.55932203389830504</v>
      </c>
      <c r="N8" s="81" t="s">
        <v>75</v>
      </c>
      <c r="O8" s="82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4" t="s">
        <v>82</v>
      </c>
      <c r="C9" s="74"/>
      <c r="D9" s="1">
        <f>SUM(GAMES!B14,GAMES!B46,GAMES!B78,GAMES!B110,GAMES!B142,GAMES!B174,GAMES!B206,GAMES!B238,GAMES!B270,GAMES!B302,GAMES!B334,GAMES!B366,GAMES!B398,GAMES!B430,GAMES!B462,GAMES!B494,GAMES!B526,GAMES!B558,GAMES!B590,GAMES!B622)</f>
        <v>5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9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8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3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2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3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1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0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0.375</v>
      </c>
      <c r="N9" s="81" t="s">
        <v>75</v>
      </c>
      <c r="O9" s="82"/>
      <c r="P9" s="62" t="str">
        <f t="shared" si="1"/>
        <v>Yes</v>
      </c>
    </row>
    <row r="10" spans="1:45" ht="15" customHeight="1">
      <c r="A10" s="7">
        <v>4</v>
      </c>
      <c r="B10" s="75" t="s">
        <v>83</v>
      </c>
      <c r="C10" s="75"/>
      <c r="D10" s="2">
        <f>SUM(GAMES!B15,GAMES!B47,GAMES!B79,GAMES!B111,GAMES!B143,GAMES!B175,GAMES!B207,GAMES!B239,GAMES!B271,GAMES!B303,GAMES!B335,GAMES!B367,GAMES!B399,GAMES!B431,GAMES!B463,GAMES!B495,GAMES!B527,GAMES!B559,GAMES!B591,GAMES!B623)</f>
        <v>19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60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53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27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16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21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5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2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1</v>
      </c>
      <c r="M10" s="8">
        <f t="shared" si="0"/>
        <v>0.50943396226415094</v>
      </c>
      <c r="N10" s="81" t="s">
        <v>75</v>
      </c>
      <c r="O10" s="82"/>
      <c r="P10" s="63" t="str">
        <f t="shared" si="1"/>
        <v>Yes</v>
      </c>
    </row>
    <row r="11" spans="1:45" ht="15" customHeight="1">
      <c r="A11" s="5">
        <v>5</v>
      </c>
      <c r="B11" s="74" t="s">
        <v>84</v>
      </c>
      <c r="C11" s="74"/>
      <c r="D11" s="1">
        <f>SUM(GAMES!B16,GAMES!B48,GAMES!B80,GAMES!B112,GAMES!B144,GAMES!B176,GAMES!B208,GAMES!B240,GAMES!B272,GAMES!B304,GAMES!B336,GAMES!B368,GAMES!B400,GAMES!B432,GAMES!B464,GAMES!B496,GAMES!B528,GAMES!B560,GAMES!B592,GAMES!B624)</f>
        <v>2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0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0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0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0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0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0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0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</v>
      </c>
      <c r="N11" s="81" t="s">
        <v>75</v>
      </c>
      <c r="O11" s="82"/>
      <c r="P11" s="62" t="str">
        <f t="shared" si="1"/>
        <v>No</v>
      </c>
    </row>
    <row r="12" spans="1:45" ht="15" customHeight="1">
      <c r="A12" s="7">
        <v>6</v>
      </c>
      <c r="B12" s="75" t="s">
        <v>85</v>
      </c>
      <c r="C12" s="75"/>
      <c r="D12" s="2">
        <f>SUM(GAMES!B17,GAMES!B49,GAMES!B81,GAMES!B113,GAMES!B145,GAMES!B177,GAMES!B209,GAMES!B241,GAMES!B273,GAMES!B305,GAMES!B337,GAMES!B369,GAMES!B401,GAMES!B433,GAMES!B465,GAMES!B497,GAMES!B529,GAMES!B561,GAMES!B593,GAMES!B625)</f>
        <v>3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4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4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2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2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0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0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0.5</v>
      </c>
      <c r="N12" s="81" t="s">
        <v>75</v>
      </c>
      <c r="O12" s="82"/>
      <c r="P12" s="63" t="str">
        <f t="shared" si="1"/>
        <v>No</v>
      </c>
    </row>
    <row r="13" spans="1:45" ht="15" customHeight="1">
      <c r="A13" s="5">
        <v>7</v>
      </c>
      <c r="B13" s="74" t="s">
        <v>86</v>
      </c>
      <c r="C13" s="74"/>
      <c r="D13" s="1">
        <f>SUM(GAMES!B18,GAMES!B50,GAMES!B82,GAMES!B114,GAMES!B146,GAMES!B178,GAMES!B210,GAMES!B242,GAMES!B274,GAMES!B306,GAMES!B338,GAMES!B370,GAMES!B402,GAMES!B434,GAMES!B466,GAMES!B498,GAMES!B530,GAMES!B562,GAMES!B594,GAMES!B626)</f>
        <v>12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34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31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16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3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6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3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0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0.5161290322580645</v>
      </c>
      <c r="N13" s="81" t="s">
        <v>75</v>
      </c>
      <c r="O13" s="82"/>
      <c r="P13" s="62" t="str">
        <f t="shared" si="1"/>
        <v>Yes</v>
      </c>
    </row>
    <row r="14" spans="1:45" ht="15" customHeight="1">
      <c r="A14" s="7">
        <v>8</v>
      </c>
      <c r="B14" s="75" t="s">
        <v>87</v>
      </c>
      <c r="C14" s="75"/>
      <c r="D14" s="2">
        <f>SUM(GAMES!B19,GAMES!B51,GAMES!B83,GAMES!B115,GAMES!B147,GAMES!B179,GAMES!B211,GAMES!B243,GAMES!B275,GAMES!B307,GAMES!B339,GAMES!B371,GAMES!B403,GAMES!B435,GAMES!B467,GAMES!B499,GAMES!B531,GAMES!B563,GAMES!B595,GAMES!B627)</f>
        <v>17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51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47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21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6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8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2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2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0.44680851063829785</v>
      </c>
      <c r="N14" s="81" t="s">
        <v>75</v>
      </c>
      <c r="O14" s="82"/>
      <c r="P14" s="63" t="str">
        <f t="shared" si="1"/>
        <v>Yes</v>
      </c>
    </row>
    <row r="15" spans="1:45" ht="15" customHeight="1">
      <c r="A15" s="5">
        <v>9</v>
      </c>
      <c r="B15" s="74" t="s">
        <v>88</v>
      </c>
      <c r="C15" s="74"/>
      <c r="D15" s="1">
        <f>SUM(GAMES!B20,GAMES!B52,GAMES!B84,GAMES!B116,GAMES!B148,GAMES!B180,GAMES!B212,GAMES!B244,GAMES!B276,GAMES!B308,GAMES!B340,GAMES!B372,GAMES!B404,GAMES!B436,GAMES!B468,GAMES!B500,GAMES!B532,GAMES!B564,GAMES!B596,GAMES!B628)</f>
        <v>2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0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0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0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0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0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0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</v>
      </c>
      <c r="N15" s="81" t="s">
        <v>75</v>
      </c>
      <c r="O15" s="82"/>
      <c r="P15" s="62" t="str">
        <f t="shared" si="1"/>
        <v>No</v>
      </c>
    </row>
    <row r="16" spans="1:45" ht="15" customHeight="1">
      <c r="A16" s="7">
        <v>10</v>
      </c>
      <c r="B16" s="75" t="s">
        <v>89</v>
      </c>
      <c r="C16" s="75"/>
      <c r="D16" s="2">
        <f>SUM(GAMES!B21,GAMES!B53,GAMES!B85,GAMES!B117,GAMES!B149,GAMES!B181,GAMES!B213,GAMES!B245,GAMES!B277,GAMES!B309,GAMES!B341,GAMES!B373,GAMES!B405,GAMES!B437,GAMES!B469,GAMES!B501,GAMES!B533,GAMES!B565,GAMES!B597,GAMES!B629)</f>
        <v>16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53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51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34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22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12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1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1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0.66666666666666663</v>
      </c>
      <c r="N16" s="81" t="s">
        <v>75</v>
      </c>
      <c r="O16" s="82"/>
      <c r="P16" s="63" t="str">
        <f t="shared" si="1"/>
        <v>Yes</v>
      </c>
    </row>
    <row r="17" spans="1:16" ht="15" customHeight="1">
      <c r="A17" s="5">
        <v>11</v>
      </c>
      <c r="B17" s="74" t="s">
        <v>90</v>
      </c>
      <c r="C17" s="74"/>
      <c r="D17" s="1">
        <f>SUM(GAMES!B22,GAMES!B54,GAMES!B86,GAMES!B118,GAMES!B150,GAMES!B182,GAMES!B214,GAMES!B246,GAMES!B278,GAMES!B310,GAMES!B342,GAMES!B374,GAMES!B406,GAMES!B438,GAMES!B470,GAMES!B502,GAMES!B534,GAMES!B566,GAMES!B598,GAMES!B630)</f>
        <v>2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0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0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0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0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0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0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0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</v>
      </c>
      <c r="N17" s="81" t="s">
        <v>75</v>
      </c>
      <c r="O17" s="82"/>
      <c r="P17" s="62" t="str">
        <f t="shared" si="1"/>
        <v>No</v>
      </c>
    </row>
    <row r="18" spans="1:16" ht="15" customHeight="1">
      <c r="A18" s="7">
        <v>12</v>
      </c>
      <c r="B18" s="75" t="s">
        <v>91</v>
      </c>
      <c r="C18" s="75"/>
      <c r="D18" s="2">
        <f>SUM(GAMES!B23,GAMES!B55,GAMES!B87,GAMES!B119,GAMES!B151,GAMES!B183,GAMES!B215,GAMES!B247,GAMES!B279,GAMES!B311,GAMES!B343,GAMES!B375,GAMES!B407,GAMES!B439,GAMES!B471,GAMES!B503,GAMES!B535,GAMES!B567,GAMES!B599,GAMES!B631)</f>
        <v>20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67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66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34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28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17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1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0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0.51515151515151514</v>
      </c>
      <c r="N18" s="81" t="s">
        <v>75</v>
      </c>
      <c r="O18" s="82"/>
      <c r="P18" s="63" t="str">
        <f t="shared" si="1"/>
        <v>Yes</v>
      </c>
    </row>
    <row r="19" spans="1:16" ht="15" customHeight="1">
      <c r="A19" s="5">
        <v>13</v>
      </c>
      <c r="B19" s="74" t="s">
        <v>92</v>
      </c>
      <c r="C19" s="74"/>
      <c r="D19" s="1">
        <f>SUM(GAMES!B24,GAMES!B56,GAMES!B88,GAMES!B120,GAMES!B152,GAMES!B184,GAMES!B216,GAMES!B248,GAMES!B280,GAMES!B312,GAMES!B344,GAMES!B376,GAMES!B408,GAMES!B440,GAMES!B472,GAMES!B504,GAMES!B536,GAMES!B568,GAMES!B600,GAMES!B632)</f>
        <v>7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17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17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4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2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2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0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1</v>
      </c>
      <c r="M19" s="6">
        <f t="shared" si="0"/>
        <v>0.23529411764705882</v>
      </c>
      <c r="N19" s="81" t="s">
        <v>75</v>
      </c>
      <c r="O19" s="82"/>
      <c r="P19" s="62" t="str">
        <f t="shared" si="1"/>
        <v>Yes</v>
      </c>
    </row>
    <row r="20" spans="1:16">
      <c r="A20" s="7">
        <v>14</v>
      </c>
      <c r="B20" s="75" t="s">
        <v>93</v>
      </c>
      <c r="C20" s="75"/>
      <c r="D20" s="2">
        <f>SUM(GAMES!B25,GAMES!B57,GAMES!B89,GAMES!B121,GAMES!B153,GAMES!B185,GAMES!B217,GAMES!B249,GAMES!B281,GAMES!B313,GAMES!B345,GAMES!B377,GAMES!B409,GAMES!B441,GAMES!B473,GAMES!B505,GAMES!B537,GAMES!B569,GAMES!B601,GAMES!B633)</f>
        <v>19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51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48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13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7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4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0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3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0.27083333333333331</v>
      </c>
      <c r="N20" s="81" t="s">
        <v>75</v>
      </c>
      <c r="O20" s="82"/>
      <c r="P20" s="63" t="str">
        <f t="shared" si="1"/>
        <v>Yes</v>
      </c>
    </row>
    <row r="21" spans="1:16">
      <c r="A21" s="5">
        <v>15</v>
      </c>
      <c r="B21" s="74" t="s">
        <v>94</v>
      </c>
      <c r="C21" s="74"/>
      <c r="D21" s="1">
        <f>SUM(GAMES!B26,GAMES!B58,GAMES!B90,GAMES!B122,GAMES!B154,GAMES!B186,GAMES!B218,GAMES!B250,GAMES!B282,GAMES!B314,GAMES!B346,GAMES!B378,GAMES!B410,GAMES!B442,GAMES!B474,GAMES!B506,GAMES!B538,GAMES!B570,GAMES!B602,GAMES!B634)</f>
        <v>18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55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55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29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15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9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0.52727272727272723</v>
      </c>
      <c r="N21" s="81" t="s">
        <v>75</v>
      </c>
      <c r="O21" s="82"/>
      <c r="P21" s="62" t="str">
        <f t="shared" si="1"/>
        <v>Yes</v>
      </c>
    </row>
    <row r="22" spans="1:16">
      <c r="A22" s="7">
        <v>16</v>
      </c>
      <c r="B22" s="75" t="s">
        <v>95</v>
      </c>
      <c r="C22" s="75"/>
      <c r="D22" s="2">
        <f>SUM(GAMES!B27,GAMES!B59,GAMES!B91,GAMES!B123,GAMES!B155,GAMES!B187,GAMES!B219,GAMES!B251,GAMES!B283,GAMES!B315,GAMES!B347,GAMES!B379,GAMES!B411,GAMES!B443,GAMES!B475,GAMES!B507,GAMES!B539,GAMES!B571,GAMES!B603,GAMES!B635)</f>
        <v>14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43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42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16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13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16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1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0.38095238095238093</v>
      </c>
      <c r="N22" s="81" t="s">
        <v>75</v>
      </c>
      <c r="O22" s="82"/>
      <c r="P22" s="63" t="str">
        <f t="shared" si="1"/>
        <v>Yes</v>
      </c>
    </row>
    <row r="23" spans="1:16">
      <c r="A23" s="5">
        <v>17</v>
      </c>
      <c r="B23" s="74" t="s">
        <v>99</v>
      </c>
      <c r="C23" s="74"/>
      <c r="D23" s="1">
        <f>SUM(GAMES!B28,GAMES!B60,GAMES!B92,GAMES!B124,GAMES!B156,GAMES!B188,GAMES!B220,GAMES!B252,GAMES!B284,GAMES!B316,GAMES!B348,GAMES!B380,GAMES!B412,GAMES!B444,GAMES!B476,GAMES!B508,GAMES!B540,GAMES!B572,GAMES!B604,GAMES!B636)</f>
        <v>10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28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26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13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9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8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1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1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0.5</v>
      </c>
      <c r="N23" s="81" t="s">
        <v>75</v>
      </c>
      <c r="O23" s="82"/>
      <c r="P23" s="62" t="str">
        <f t="shared" si="1"/>
        <v>Yes</v>
      </c>
    </row>
    <row r="24" spans="1:16">
      <c r="A24" s="7">
        <v>18</v>
      </c>
      <c r="B24" s="75" t="s">
        <v>100</v>
      </c>
      <c r="C24" s="75"/>
      <c r="D24" s="2">
        <f>SUM(GAMES!B29,GAMES!B61,GAMES!B93,GAMES!B125,GAMES!B157,GAMES!B189,GAMES!B221,GAMES!B253,GAMES!B285,GAMES!B317,GAMES!B349,GAMES!B381,GAMES!B413,GAMES!B445,GAMES!B477,GAMES!B509,GAMES!B541,GAMES!B573,GAMES!B605,GAMES!B637)</f>
        <v>13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32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29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8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10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5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3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0.27586206896551724</v>
      </c>
      <c r="N24" s="81" t="s">
        <v>75</v>
      </c>
      <c r="O24" s="82"/>
      <c r="P24" s="63" t="str">
        <f t="shared" si="1"/>
        <v>Yes</v>
      </c>
    </row>
    <row r="25" spans="1:16">
      <c r="A25" s="5">
        <v>19</v>
      </c>
      <c r="B25" s="74" t="s">
        <v>101</v>
      </c>
      <c r="C25" s="74"/>
      <c r="D25" s="1">
        <f>SUM(GAMES!B30,GAMES!B62,GAMES!B94,GAMES!B126,GAMES!B158,GAMES!B190,GAMES!B222,GAMES!B254,GAMES!B286,GAMES!B318,GAMES!B350,GAMES!B382,GAMES!B414,GAMES!B446,GAMES!B478,GAMES!B510,GAMES!B542,GAMES!B574,GAMES!B606,GAMES!B638)</f>
        <v>11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26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23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7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4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3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3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0.30434782608695654</v>
      </c>
      <c r="N25" s="81" t="s">
        <v>75</v>
      </c>
      <c r="O25" s="82"/>
      <c r="P25" s="62" t="str">
        <f t="shared" si="1"/>
        <v>Yes</v>
      </c>
    </row>
    <row r="26" spans="1:16">
      <c r="A26" s="7">
        <v>20</v>
      </c>
      <c r="B26" s="75" t="s">
        <v>102</v>
      </c>
      <c r="C26" s="75"/>
      <c r="D26" s="2">
        <f>SUM(GAMES!B31,GAMES!B63,GAMES!B95,GAMES!B127,GAMES!B159,GAMES!B191,GAMES!B223,GAMES!B255,GAMES!B287,GAMES!B319,GAMES!B351,GAMES!B383,GAMES!B415,GAMES!B447,GAMES!B479,GAMES!B511,GAMES!B543,GAMES!B575,GAMES!B607,GAMES!B639)</f>
        <v>10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29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26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12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6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4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3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0.46153846153846156</v>
      </c>
      <c r="N26" s="81" t="s">
        <v>75</v>
      </c>
      <c r="O26" s="82"/>
      <c r="P26" s="63" t="str">
        <f t="shared" si="1"/>
        <v>Yes</v>
      </c>
    </row>
    <row r="27" spans="1:16">
      <c r="A27" s="5">
        <v>21</v>
      </c>
      <c r="B27" s="74" t="s">
        <v>103</v>
      </c>
      <c r="C27" s="74"/>
      <c r="D27" s="1">
        <f>SUM(GAMES!B32,GAMES!B64,GAMES!B96,GAMES!B128,GAMES!B160,GAMES!B192,GAMES!B224,GAMES!B256,GAMES!B288,GAMES!B320,GAMES!B352,GAMES!B384,GAMES!B416,GAMES!B448,GAMES!B480,GAMES!B512,GAMES!B544,GAMES!B576,GAMES!B608,GAMES!B640)</f>
        <v>5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11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11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3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2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0.27272727272727271</v>
      </c>
      <c r="N27" s="81" t="s">
        <v>75</v>
      </c>
      <c r="O27" s="82"/>
      <c r="P27" s="62" t="str">
        <f t="shared" si="1"/>
        <v>Yes</v>
      </c>
    </row>
    <row r="28" spans="1:16">
      <c r="A28" s="7">
        <v>22</v>
      </c>
      <c r="B28" s="75" t="s">
        <v>104</v>
      </c>
      <c r="C28" s="75"/>
      <c r="D28" s="2">
        <f>SUM(GAMES!B33,GAMES!B65,GAMES!B97,GAMES!B129,GAMES!B161,GAMES!B193,GAMES!B225,GAMES!B257,GAMES!B289,GAMES!B321,GAMES!B353,GAMES!B385,GAMES!B417,GAMES!B449,GAMES!B481,GAMES!B513,GAMES!B545,GAMES!B577,GAMES!B609,GAMES!B641)</f>
        <v>3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4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4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1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1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0.25</v>
      </c>
      <c r="N28" s="81" t="s">
        <v>75</v>
      </c>
      <c r="O28" s="82"/>
      <c r="P28" s="63" t="str">
        <f t="shared" si="1"/>
        <v>No</v>
      </c>
    </row>
    <row r="29" spans="1:16">
      <c r="A29" s="5">
        <v>23</v>
      </c>
      <c r="B29" s="74"/>
      <c r="C29" s="74"/>
      <c r="D29" s="1">
        <f>SUM(GAMES!B34,GAMES!B66,GAMES!B98,GAMES!B130,GAMES!B162,GAMES!B194,GAMES!B226,GAMES!B258,GAMES!B290,GAMES!B322,GAMES!B354,GAMES!B386,GAMES!B418,GAMES!B450,GAMES!B482,GAMES!B514,GAMES!B546,GAMES!B578,GAMES!B610,GAMES!B642)</f>
        <v>2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1" t="s">
        <v>75</v>
      </c>
      <c r="O29" s="82"/>
      <c r="P29" s="62" t="str">
        <f t="shared" si="1"/>
        <v>No</v>
      </c>
    </row>
    <row r="30" spans="1:16">
      <c r="A30" s="7">
        <v>24</v>
      </c>
      <c r="B30" s="75"/>
      <c r="C30" s="75"/>
      <c r="D30" s="2">
        <f>SUM(GAMES!B35,GAMES!B67,GAMES!B99,GAMES!B131,GAMES!B163,GAMES!B195,GAMES!B227,GAMES!B259,GAMES!B291,GAMES!B323,GAMES!B355,GAMES!B387,GAMES!B419,GAMES!B451,GAMES!B483,GAMES!B515,GAMES!B547,GAMES!B579,GAMES!B611,GAMES!B643)</f>
        <v>2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1" t="s">
        <v>75</v>
      </c>
      <c r="O30" s="82"/>
      <c r="P30" s="63" t="str">
        <f t="shared" si="1"/>
        <v>No</v>
      </c>
    </row>
    <row r="31" spans="1:16" ht="15" thickBot="1">
      <c r="A31" s="9">
        <v>25</v>
      </c>
      <c r="B31" s="83"/>
      <c r="C31" s="83"/>
      <c r="D31" s="10">
        <f>SUM(GAMES!B36,GAMES!B68,GAMES!B100,GAMES!B132,GAMES!B164,GAMES!B196,GAMES!B228,GAMES!B260,GAMES!B292,GAMES!B324,GAMES!B356,GAMES!B388,GAMES!B420,GAMES!B452,GAMES!B484,GAMES!B516,GAMES!B548,GAMES!B580,GAMES!B612,GAMES!B644)</f>
        <v>2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1" t="s">
        <v>75</v>
      </c>
      <c r="O31" s="82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8" t="s">
        <v>16</v>
      </c>
      <c r="B33" s="79"/>
      <c r="C33" s="79"/>
      <c r="D33" s="80"/>
      <c r="E33" s="19">
        <f>SUM(E7:E32)</f>
        <v>681</v>
      </c>
      <c r="F33" s="20">
        <f>SUM(F7:F32)</f>
        <v>643</v>
      </c>
      <c r="G33" s="19">
        <f>SUM(G7:G32)</f>
        <v>296</v>
      </c>
      <c r="H33" s="19">
        <f>SUM(H7:H31)</f>
        <v>167</v>
      </c>
      <c r="I33" s="19">
        <f>SUM(I7:I31)</f>
        <v>144</v>
      </c>
      <c r="J33" s="19">
        <f>SUM(J7:J31)</f>
        <v>17</v>
      </c>
      <c r="K33" s="19">
        <f>SUM(K7:K31)</f>
        <v>21</v>
      </c>
      <c r="L33" s="19">
        <f>SUM(L7:L31)</f>
        <v>2</v>
      </c>
      <c r="M33" s="21">
        <f>IF(F33=0,"N/A",G33/F33)</f>
        <v>0.46034214618973562</v>
      </c>
      <c r="P33" s="60" t="str">
        <f>CONCATENATE(COUNTIF(P7:P31,"Yes")," Players Eligible")</f>
        <v>17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E637" sqref="E637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46</v>
      </c>
    </row>
    <row r="2" spans="1:56" s="36" customFormat="1" ht="15.75" customHeight="1">
      <c r="A2" s="24" t="s">
        <v>15</v>
      </c>
      <c r="B2" s="90" t="str">
        <f>'Team Card'!$C$2</f>
        <v>MR Remodeling</v>
      </c>
      <c r="C2" s="90"/>
      <c r="D2" s="91" t="s">
        <v>48</v>
      </c>
      <c r="E2" s="91"/>
      <c r="F2" s="32" t="s">
        <v>49</v>
      </c>
      <c r="G2" s="32" t="s">
        <v>55</v>
      </c>
      <c r="H2" s="32" t="s">
        <v>59</v>
      </c>
      <c r="I2" s="32" t="s">
        <v>63</v>
      </c>
      <c r="J2" s="32" t="s">
        <v>67</v>
      </c>
      <c r="K2" s="37"/>
      <c r="BD2" s="29" t="s">
        <v>47</v>
      </c>
    </row>
    <row r="3" spans="1:56" s="36" customFormat="1" ht="15.75" customHeight="1">
      <c r="A3" s="24"/>
      <c r="B3" s="25"/>
      <c r="C3" s="25"/>
      <c r="D3" s="26"/>
      <c r="E3" s="26"/>
      <c r="F3" s="32" t="s">
        <v>50</v>
      </c>
      <c r="G3" s="32" t="s">
        <v>56</v>
      </c>
      <c r="H3" s="32" t="s">
        <v>60</v>
      </c>
      <c r="I3" s="32" t="s">
        <v>64</v>
      </c>
      <c r="J3" s="32" t="s">
        <v>68</v>
      </c>
      <c r="K3" s="37"/>
      <c r="BD3" s="29"/>
    </row>
    <row r="4" spans="1:56" s="36" customFormat="1" ht="15.75" customHeight="1">
      <c r="A4" s="24" t="s">
        <v>53</v>
      </c>
      <c r="B4" s="90">
        <f>SUM(K9,K41,K73,K105,K137,K169,K201,K233,K265,K297,K329,K361,K393,K425,K457,K489,K521,K553,K585,K617)</f>
        <v>12</v>
      </c>
      <c r="C4" s="90"/>
      <c r="D4" s="26"/>
      <c r="E4" s="26"/>
      <c r="F4" s="32" t="s">
        <v>51</v>
      </c>
      <c r="G4" s="32" t="s">
        <v>57</v>
      </c>
      <c r="H4" s="32" t="s">
        <v>61</v>
      </c>
      <c r="I4" s="32" t="s">
        <v>65</v>
      </c>
      <c r="J4" s="32" t="s">
        <v>69</v>
      </c>
      <c r="K4" s="37"/>
      <c r="BD4" s="29"/>
    </row>
    <row r="5" spans="1:56" s="36" customFormat="1" ht="15.75" customHeight="1">
      <c r="A5" s="24" t="s">
        <v>54</v>
      </c>
      <c r="B5" s="90">
        <f>SUM(L9,L41,L73,L105,L137,L169,L201,L233,L265,L297,L329,L361,L393,L425,L457,L489,L521,L553,L585,L617)</f>
        <v>8</v>
      </c>
      <c r="C5" s="90"/>
      <c r="D5" s="26"/>
      <c r="E5" s="26"/>
      <c r="F5" s="32" t="s">
        <v>52</v>
      </c>
      <c r="G5" s="32" t="s">
        <v>58</v>
      </c>
      <c r="H5" s="32" t="s">
        <v>62</v>
      </c>
      <c r="I5" s="32" t="s">
        <v>66</v>
      </c>
      <c r="J5" s="32" t="s">
        <v>70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43</v>
      </c>
      <c r="BD6" s="29"/>
    </row>
    <row r="7" spans="1:56" ht="20.25" customHeight="1">
      <c r="A7" s="88" t="s">
        <v>17</v>
      </c>
      <c r="B7" s="88"/>
      <c r="C7" s="88"/>
      <c r="D7" s="88"/>
      <c r="E7" s="88"/>
      <c r="F7" s="88"/>
      <c r="G7" s="88"/>
      <c r="H7" s="88"/>
      <c r="I7" s="88"/>
      <c r="J7" s="88"/>
      <c r="K7" s="27"/>
      <c r="AW7" s="36" t="s">
        <v>38</v>
      </c>
      <c r="AZ7" s="36" t="s">
        <v>44</v>
      </c>
      <c r="BB7" s="38" t="s">
        <v>77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45</v>
      </c>
      <c r="BB8" s="38" t="s">
        <v>78</v>
      </c>
      <c r="BD8" s="31">
        <v>3</v>
      </c>
    </row>
    <row r="9" spans="1:56" ht="20.25" customHeight="1">
      <c r="A9" s="23" t="s">
        <v>13</v>
      </c>
      <c r="B9" s="84">
        <v>42859</v>
      </c>
      <c r="C9" s="84"/>
      <c r="D9" s="13" t="s">
        <v>37</v>
      </c>
      <c r="E9" s="85" t="s">
        <v>45</v>
      </c>
      <c r="F9" s="85"/>
      <c r="G9" s="23" t="s">
        <v>12</v>
      </c>
      <c r="H9" s="89" t="s">
        <v>39</v>
      </c>
      <c r="I9" s="89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1" t="s">
        <v>96</v>
      </c>
      <c r="AZ9" s="38" t="s">
        <v>72</v>
      </c>
      <c r="BB9" s="38" t="s">
        <v>79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1" t="s">
        <v>40</v>
      </c>
      <c r="AZ10" s="38" t="s">
        <v>73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76</v>
      </c>
      <c r="M11" s="49">
        <v>0</v>
      </c>
      <c r="N11" s="49"/>
      <c r="AW11" s="71" t="s">
        <v>41</v>
      </c>
      <c r="BD11" s="31">
        <v>6</v>
      </c>
    </row>
    <row r="12" spans="1:56" ht="20.25" customHeight="1">
      <c r="A12" s="22" t="str">
        <f>IF('Team Card'!$B$7="","",'Team Card'!$B$7)</f>
        <v>Alex Nutting</v>
      </c>
      <c r="B12" s="58" t="str">
        <f>IF(OR(GameCard[[#This Row],[PA]]&gt;0,$E$9="Win (FORFEIT)",L12="Yes"),1,"")</f>
        <v/>
      </c>
      <c r="C12" s="33"/>
      <c r="D12" s="33"/>
      <c r="E12" s="33"/>
      <c r="F12" s="33"/>
      <c r="G12" s="33"/>
      <c r="H12" s="33"/>
      <c r="I12" s="33"/>
      <c r="J12" s="34"/>
      <c r="K12" s="49"/>
      <c r="L12" s="66" t="s">
        <v>79</v>
      </c>
      <c r="M12" s="49">
        <v>0</v>
      </c>
      <c r="N12" s="49"/>
      <c r="AW12" s="71" t="s">
        <v>42</v>
      </c>
      <c r="BD12" s="31">
        <v>7</v>
      </c>
    </row>
    <row r="13" spans="1:56" ht="20.25" customHeight="1">
      <c r="A13" s="12" t="str">
        <f>IF('Team Card'!$B$8="","",'Team Card'!$B$8)</f>
        <v>Jimmy Kapp Sr</v>
      </c>
      <c r="B13" s="68">
        <f>IF(OR(GameCard[[#This Row],[PA]]&gt;0,$E$9="Win (FORFEIT)",L13="Yes"),1,"")</f>
        <v>1</v>
      </c>
      <c r="C13" s="69">
        <v>3</v>
      </c>
      <c r="D13" s="69">
        <v>3</v>
      </c>
      <c r="E13" s="69">
        <v>1</v>
      </c>
      <c r="F13" s="69"/>
      <c r="G13" s="69">
        <v>1</v>
      </c>
      <c r="H13" s="69"/>
      <c r="I13" s="69"/>
      <c r="J13" s="70"/>
      <c r="K13" s="49"/>
      <c r="L13" s="67" t="s">
        <v>79</v>
      </c>
      <c r="M13" s="49">
        <v>0</v>
      </c>
      <c r="N13" s="49"/>
      <c r="AW13" s="71" t="s">
        <v>97</v>
      </c>
      <c r="BD13" s="31">
        <v>8</v>
      </c>
    </row>
    <row r="14" spans="1:56" ht="20.25" customHeight="1">
      <c r="A14" s="22" t="str">
        <f>IF('Team Card'!$B$9="","",'Team Card'!$B$9)</f>
        <v>Joe Liquori</v>
      </c>
      <c r="B14" s="58" t="str">
        <f>IF(OR(GameCard[[#This Row],[PA]]&gt;0,$E$9="Win (FORFEIT)",L14="Yes"),1,"")</f>
        <v/>
      </c>
      <c r="C14" s="33"/>
      <c r="D14" s="33"/>
      <c r="E14" s="33"/>
      <c r="F14" s="33"/>
      <c r="G14" s="33"/>
      <c r="H14" s="33"/>
      <c r="I14" s="33"/>
      <c r="J14" s="34"/>
      <c r="K14" s="49"/>
      <c r="L14" s="66" t="s">
        <v>79</v>
      </c>
      <c r="M14" s="49">
        <v>0</v>
      </c>
      <c r="N14" s="49"/>
      <c r="BD14" s="31">
        <v>9</v>
      </c>
    </row>
    <row r="15" spans="1:56" ht="20.25" customHeight="1">
      <c r="A15" s="12" t="str">
        <f>IF('Team Card'!$B$10="","",'Team Card'!$B$10)</f>
        <v>Joey Watters</v>
      </c>
      <c r="B15" s="68">
        <f>IF(OR(GameCard[[#This Row],[PA]]&gt;0,$E$9="Win (FORFEIT)",L15="Yes"),1,"")</f>
        <v>1</v>
      </c>
      <c r="C15" s="69">
        <v>3</v>
      </c>
      <c r="D15" s="69">
        <v>2</v>
      </c>
      <c r="E15" s="69">
        <v>0</v>
      </c>
      <c r="F15" s="69"/>
      <c r="G15" s="69">
        <v>1</v>
      </c>
      <c r="H15" s="69">
        <v>1</v>
      </c>
      <c r="I15" s="69"/>
      <c r="J15" s="70"/>
      <c r="K15" s="49"/>
      <c r="L15" s="67" t="s">
        <v>79</v>
      </c>
      <c r="M15" s="49">
        <v>0</v>
      </c>
      <c r="N15" s="49"/>
      <c r="BD15" s="31">
        <v>10</v>
      </c>
    </row>
    <row r="16" spans="1:56" ht="20.25" customHeight="1">
      <c r="A16" s="22" t="str">
        <f>IF('Team Card'!$B$11="","",'Team Card'!$B$11)</f>
        <v>Mason Blanchette</v>
      </c>
      <c r="B16" s="58" t="str">
        <f>IF(OR(GameCard[[#This Row],[PA]]&gt;0,$E$9="Win (FORFEIT)",L16="Yes"),1,"")</f>
        <v/>
      </c>
      <c r="C16" s="33"/>
      <c r="D16" s="33"/>
      <c r="E16" s="33"/>
      <c r="F16" s="33"/>
      <c r="G16" s="33"/>
      <c r="H16" s="33"/>
      <c r="I16" s="33"/>
      <c r="J16" s="34"/>
      <c r="K16" s="49"/>
      <c r="L16" s="66" t="s">
        <v>79</v>
      </c>
      <c r="M16" s="49">
        <v>0</v>
      </c>
      <c r="N16" s="49"/>
      <c r="BD16" s="31">
        <v>11</v>
      </c>
    </row>
    <row r="17" spans="1:56" ht="20.25" customHeight="1">
      <c r="A17" s="12" t="str">
        <f>IF('Team Card'!$B$12="","",'Team Card'!$B$12)</f>
        <v>Matt Liquori</v>
      </c>
      <c r="B17" s="68" t="str">
        <f>IF(OR(GameCard[[#This Row],[PA]]&gt;0,$E$9="Win (FORFEIT)",L17="Yes"),1,"")</f>
        <v/>
      </c>
      <c r="C17" s="69"/>
      <c r="D17" s="69"/>
      <c r="E17" s="69"/>
      <c r="F17" s="69"/>
      <c r="G17" s="69"/>
      <c r="H17" s="69"/>
      <c r="I17" s="69"/>
      <c r="J17" s="70"/>
      <c r="K17" s="49"/>
      <c r="L17" s="67" t="s">
        <v>79</v>
      </c>
      <c r="M17" s="49">
        <v>0</v>
      </c>
      <c r="N17" s="49"/>
      <c r="BD17" s="31">
        <v>12</v>
      </c>
    </row>
    <row r="18" spans="1:56" ht="20.25" customHeight="1">
      <c r="A18" s="22" t="str">
        <f>IF('Team Card'!$B$13="","",'Team Card'!$B$13)</f>
        <v>Mike Rizzo</v>
      </c>
      <c r="B18" s="58" t="str">
        <f>IF(OR(GameCard[[#This Row],[PA]]&gt;0,$E$9="Win (FORFEIT)",L18="Yes"),1,"")</f>
        <v/>
      </c>
      <c r="C18" s="33"/>
      <c r="D18" s="33"/>
      <c r="E18" s="33"/>
      <c r="F18" s="33"/>
      <c r="G18" s="33"/>
      <c r="H18" s="33"/>
      <c r="I18" s="33"/>
      <c r="J18" s="34"/>
      <c r="K18" s="49"/>
      <c r="L18" s="66" t="s">
        <v>79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Pete Maruzella</v>
      </c>
      <c r="B19" s="68">
        <f>IF(OR(GameCard[[#This Row],[PA]]&gt;0,$E$9="Win (FORFEIT)",L19="Yes"),1,"")</f>
        <v>1</v>
      </c>
      <c r="C19" s="69">
        <v>3</v>
      </c>
      <c r="D19" s="69">
        <v>3</v>
      </c>
      <c r="E19" s="69">
        <v>0</v>
      </c>
      <c r="F19" s="69"/>
      <c r="G19" s="69"/>
      <c r="H19" s="69"/>
      <c r="I19" s="69"/>
      <c r="J19" s="70"/>
      <c r="K19" s="49"/>
      <c r="L19" s="67" t="s">
        <v>79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PJ Closius</v>
      </c>
      <c r="B20" s="58" t="str">
        <f>IF(OR(GameCard[[#This Row],[PA]]&gt;0,$E$9="Win (FORFEIT)",L20="Yes"),1,"")</f>
        <v/>
      </c>
      <c r="C20" s="33"/>
      <c r="D20" s="33"/>
      <c r="E20" s="33"/>
      <c r="F20" s="33"/>
      <c r="G20" s="33"/>
      <c r="H20" s="33"/>
      <c r="I20" s="33"/>
      <c r="J20" s="34"/>
      <c r="K20" s="49"/>
      <c r="L20" s="66" t="s">
        <v>79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Randy Lienhardt</v>
      </c>
      <c r="B21" s="68">
        <f>IF(OR(GameCard[[#This Row],[PA]]&gt;0,$E$9="Win (FORFEIT)",L21="Yes"),1,"")</f>
        <v>1</v>
      </c>
      <c r="C21" s="69">
        <v>3</v>
      </c>
      <c r="D21" s="69">
        <v>3</v>
      </c>
      <c r="E21" s="69">
        <v>1</v>
      </c>
      <c r="F21" s="69"/>
      <c r="G21" s="69"/>
      <c r="H21" s="69"/>
      <c r="I21" s="69"/>
      <c r="J21" s="70"/>
      <c r="K21" s="49"/>
      <c r="L21" s="67" t="s">
        <v>79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Scott Brown</v>
      </c>
      <c r="B22" s="58" t="str">
        <f>IF(OR(GameCard[[#This Row],[PA]]&gt;0,$E$9="Win (FORFEIT)",L22="Yes"),1,"")</f>
        <v/>
      </c>
      <c r="C22" s="33"/>
      <c r="D22" s="33"/>
      <c r="E22" s="33"/>
      <c r="F22" s="33"/>
      <c r="G22" s="33"/>
      <c r="H22" s="33"/>
      <c r="I22" s="33"/>
      <c r="J22" s="34"/>
      <c r="K22" s="49"/>
      <c r="L22" s="66" t="s">
        <v>79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Steve Maruzella</v>
      </c>
      <c r="B23" s="68">
        <f>IF(OR(GameCard[[#This Row],[PA]]&gt;0,$E$9="Win (FORFEIT)",L23="Yes"),1,"")</f>
        <v>1</v>
      </c>
      <c r="C23" s="69">
        <v>3</v>
      </c>
      <c r="D23" s="69">
        <v>3</v>
      </c>
      <c r="E23" s="69">
        <v>2</v>
      </c>
      <c r="F23" s="69">
        <v>1</v>
      </c>
      <c r="G23" s="69"/>
      <c r="H23" s="69"/>
      <c r="I23" s="69"/>
      <c r="J23" s="70"/>
      <c r="K23" s="49"/>
      <c r="L23" s="67" t="s">
        <v>79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TJ Smith</v>
      </c>
      <c r="B24" s="58">
        <f>IF(OR(GameCard[[#This Row],[PA]]&gt;0,$E$9="Win (FORFEIT)",L24="Yes"),1,"")</f>
        <v>1</v>
      </c>
      <c r="C24" s="33">
        <v>3</v>
      </c>
      <c r="D24" s="33">
        <v>3</v>
      </c>
      <c r="E24" s="33">
        <v>3</v>
      </c>
      <c r="F24" s="33">
        <v>1</v>
      </c>
      <c r="G24" s="33">
        <v>1</v>
      </c>
      <c r="H24" s="33"/>
      <c r="I24" s="33"/>
      <c r="J24" s="34">
        <v>1</v>
      </c>
      <c r="K24" s="49"/>
      <c r="L24" s="66" t="s">
        <v>79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Tom Liquori</v>
      </c>
      <c r="B25" s="68">
        <f>IF(OR(GameCard[[#This Row],[PA]]&gt;0,$E$9="Win (FORFEIT)",L25="Yes"),1,"")</f>
        <v>1</v>
      </c>
      <c r="C25" s="69">
        <v>3</v>
      </c>
      <c r="D25" s="69">
        <v>3</v>
      </c>
      <c r="E25" s="69">
        <v>1</v>
      </c>
      <c r="F25" s="69"/>
      <c r="G25" s="69">
        <v>1</v>
      </c>
      <c r="H25" s="69"/>
      <c r="I25" s="69"/>
      <c r="J25" s="70"/>
      <c r="K25" s="49"/>
      <c r="L25" s="67" t="s">
        <v>79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Tony Pais</v>
      </c>
      <c r="B26" s="58">
        <f>IF(OR(GameCard[[#This Row],[PA]]&gt;0,$E$9="Win (FORFEIT)",L26="Yes"),1,"")</f>
        <v>1</v>
      </c>
      <c r="C26" s="33">
        <v>3</v>
      </c>
      <c r="D26" s="33">
        <v>3</v>
      </c>
      <c r="E26" s="33">
        <v>1</v>
      </c>
      <c r="F26" s="33">
        <v>1</v>
      </c>
      <c r="G26" s="33"/>
      <c r="H26" s="33"/>
      <c r="I26" s="33"/>
      <c r="J26" s="34"/>
      <c r="K26" s="49"/>
      <c r="L26" s="66" t="s">
        <v>79</v>
      </c>
      <c r="M26" s="49">
        <v>0</v>
      </c>
      <c r="N26" s="49"/>
    </row>
    <row r="27" spans="1:56" ht="20.25" customHeight="1">
      <c r="A27" s="12" t="str">
        <f>IF('Team Card'!$B$22="","",'Team Card'!$B$22)</f>
        <v>Tyler Nutting</v>
      </c>
      <c r="B27" s="68" t="str">
        <f>IF(OR(GameCard[[#This Row],[PA]]&gt;0,$E$9="Win (FORFEIT)",L27="Yes"),1,"")</f>
        <v/>
      </c>
      <c r="C27" s="69"/>
      <c r="D27" s="69"/>
      <c r="E27" s="69"/>
      <c r="F27" s="69"/>
      <c r="G27" s="69"/>
      <c r="H27" s="69"/>
      <c r="I27" s="69"/>
      <c r="J27" s="70"/>
      <c r="K27" s="49"/>
      <c r="L27" s="67" t="s">
        <v>79</v>
      </c>
      <c r="M27" s="49">
        <v>0</v>
      </c>
      <c r="N27" s="49"/>
    </row>
    <row r="28" spans="1:56" ht="20.25" customHeight="1">
      <c r="A28" s="22" t="str">
        <f>IF('Team Card'!$B$23="","",'Team Card'!$B$23)</f>
        <v>Jimmy Kapp Jr</v>
      </c>
      <c r="B28" s="58" t="str">
        <f>IF(OR(GameCard[[#This Row],[PA]]&gt;0,$E$9="Win (FORFEIT)",L28="Yes"),1,"")</f>
        <v/>
      </c>
      <c r="C28" s="33"/>
      <c r="D28" s="33"/>
      <c r="E28" s="33"/>
      <c r="F28" s="33"/>
      <c r="G28" s="33"/>
      <c r="H28" s="33"/>
      <c r="I28" s="33"/>
      <c r="J28" s="34"/>
      <c r="K28" s="49"/>
      <c r="L28" s="66" t="s">
        <v>79</v>
      </c>
      <c r="M28" s="49">
        <v>0</v>
      </c>
      <c r="N28" s="49"/>
    </row>
    <row r="29" spans="1:56" ht="20.25" customHeight="1">
      <c r="A29" s="12" t="str">
        <f>IF('Team Card'!$B$24="","",'Team Card'!$B$24)</f>
        <v>Dave Perkins</v>
      </c>
      <c r="B29" s="68">
        <f>IF(OR(GameCard[[#This Row],[PA]]&gt;0,$E$9="Win (FORFEIT)",L29="Yes"),1,"")</f>
        <v>1</v>
      </c>
      <c r="C29" s="69">
        <v>3</v>
      </c>
      <c r="D29" s="69">
        <v>3</v>
      </c>
      <c r="E29" s="69">
        <v>1</v>
      </c>
      <c r="F29" s="69">
        <v>1</v>
      </c>
      <c r="G29" s="69"/>
      <c r="H29" s="69"/>
      <c r="I29" s="69"/>
      <c r="J29" s="70"/>
      <c r="K29" s="49"/>
      <c r="L29" s="67" t="s">
        <v>79</v>
      </c>
      <c r="M29" s="49">
        <v>0</v>
      </c>
      <c r="N29" s="49"/>
    </row>
    <row r="30" spans="1:56" ht="20.25" customHeight="1">
      <c r="A30" s="22" t="str">
        <f>IF('Team Card'!$B$25="","",'Team Card'!$B$25)</f>
        <v>Ray Ritch</v>
      </c>
      <c r="B30" s="58" t="str">
        <f>IF(OR(GameCard[[#This Row],[PA]]&gt;0,$E$9="Win (FORFEIT)",L30="Yes"),1,"")</f>
        <v/>
      </c>
      <c r="C30" s="33"/>
      <c r="D30" s="33"/>
      <c r="E30" s="33"/>
      <c r="F30" s="33"/>
      <c r="G30" s="33"/>
      <c r="H30" s="33"/>
      <c r="I30" s="33"/>
      <c r="J30" s="34"/>
      <c r="K30" s="49"/>
      <c r="L30" s="66" t="s">
        <v>79</v>
      </c>
      <c r="M30" s="49">
        <v>0</v>
      </c>
      <c r="N30" s="49"/>
    </row>
    <row r="31" spans="1:56" ht="20.25" customHeight="1">
      <c r="A31" s="12" t="str">
        <f>IF('Team Card'!$B$26="","",'Team Card'!$B$26)</f>
        <v>John Watters</v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79</v>
      </c>
      <c r="M31" s="49">
        <v>0</v>
      </c>
      <c r="N31" s="49"/>
    </row>
    <row r="32" spans="1:56" ht="20.25" customHeight="1">
      <c r="A32" s="22" t="str">
        <f>IF('Team Card'!$B$27="","",'Team Card'!$B$27)</f>
        <v>Jim Parker</v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79</v>
      </c>
      <c r="M32" s="49">
        <v>0</v>
      </c>
      <c r="N32" s="49"/>
    </row>
    <row r="33" spans="1:14" ht="20.25" customHeight="1">
      <c r="A33" s="12" t="str">
        <f>IF('Team Card'!$B$28="","",'Team Card'!$B$28)</f>
        <v>M Parker</v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79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79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79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79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27</v>
      </c>
      <c r="D37" s="45">
        <f t="shared" si="0"/>
        <v>26</v>
      </c>
      <c r="E37" s="44">
        <f t="shared" si="0"/>
        <v>10</v>
      </c>
      <c r="F37" s="44">
        <f t="shared" si="0"/>
        <v>4</v>
      </c>
      <c r="G37" s="44">
        <f t="shared" si="0"/>
        <v>4</v>
      </c>
      <c r="H37" s="44">
        <f t="shared" si="0"/>
        <v>1</v>
      </c>
      <c r="I37" s="44">
        <f t="shared" si="0"/>
        <v>0</v>
      </c>
      <c r="J37" s="46">
        <f t="shared" si="0"/>
        <v>1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8" t="s">
        <v>18</v>
      </c>
      <c r="B39" s="88"/>
      <c r="C39" s="88"/>
      <c r="D39" s="88"/>
      <c r="E39" s="88"/>
      <c r="F39" s="88"/>
      <c r="G39" s="88"/>
      <c r="H39" s="88"/>
      <c r="I39" s="88"/>
      <c r="J39" s="88"/>
      <c r="K39" s="49"/>
      <c r="L39" s="49"/>
      <c r="M39" s="49">
        <v>0</v>
      </c>
      <c r="N39" s="49"/>
    </row>
    <row r="40" spans="1:14" ht="20.25" customHeight="1">
      <c r="A40" s="92"/>
      <c r="B40" s="92"/>
      <c r="C40" s="92"/>
      <c r="D40" s="92"/>
      <c r="E40" s="92"/>
      <c r="F40" s="92"/>
      <c r="G40" s="92"/>
      <c r="H40" s="92"/>
      <c r="I40" s="92"/>
      <c r="J40" s="92"/>
      <c r="K40" s="49"/>
      <c r="L40" s="49"/>
      <c r="M40" s="49">
        <v>0</v>
      </c>
      <c r="N40" s="49"/>
    </row>
    <row r="41" spans="1:14" ht="20.25" customHeight="1">
      <c r="A41" s="23" t="s">
        <v>13</v>
      </c>
      <c r="B41" s="84">
        <v>42865</v>
      </c>
      <c r="C41" s="84"/>
      <c r="D41" s="13" t="s">
        <v>37</v>
      </c>
      <c r="E41" s="85" t="s">
        <v>44</v>
      </c>
      <c r="F41" s="85"/>
      <c r="G41" s="23" t="s">
        <v>12</v>
      </c>
      <c r="H41" s="89" t="s">
        <v>40</v>
      </c>
      <c r="I41" s="89"/>
      <c r="J41" s="38"/>
      <c r="K41" s="48">
        <f>IF(OR(E41="Win",E41="Win (FORFEIT)"),1,0)</f>
        <v>1</v>
      </c>
      <c r="L41" s="49">
        <f>IF(OR(E41="Loss",E41="Loss (FORFEIT)"),1,0)</f>
        <v>0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76</v>
      </c>
      <c r="M43" s="49">
        <v>0</v>
      </c>
      <c r="N43" s="49"/>
    </row>
    <row r="44" spans="1:14" ht="20.25" customHeight="1">
      <c r="A44" s="22" t="str">
        <f>IF('Team Card'!$B$7="","",'Team Card'!$B$7)</f>
        <v>Alex Nutting</v>
      </c>
      <c r="B44" s="58">
        <f>IF(OR(GameCard3[[#This Row],[PA]]&gt;0,$E$41="Win (FORFEIT)",L44="Yes"),1,"")</f>
        <v>1</v>
      </c>
      <c r="C44" s="33">
        <v>4</v>
      </c>
      <c r="D44" s="33">
        <v>4</v>
      </c>
      <c r="E44" s="33">
        <v>1</v>
      </c>
      <c r="F44" s="33">
        <v>1</v>
      </c>
      <c r="G44" s="33"/>
      <c r="H44" s="33"/>
      <c r="I44" s="33"/>
      <c r="J44" s="34"/>
      <c r="K44" s="49"/>
      <c r="L44" s="66" t="s">
        <v>79</v>
      </c>
      <c r="M44" s="49">
        <v>0</v>
      </c>
      <c r="N44" s="49"/>
    </row>
    <row r="45" spans="1:14" ht="20.25" customHeight="1">
      <c r="A45" s="12" t="str">
        <f>IF('Team Card'!$B$8="","",'Team Card'!$B$8)</f>
        <v>Jimmy Kapp Sr</v>
      </c>
      <c r="B45" s="68">
        <f>IF(OR(GameCard3[[#This Row],[PA]]&gt;0,$E$41="Win (FORFEIT)",L45="Yes"),1,"")</f>
        <v>1</v>
      </c>
      <c r="C45" s="69">
        <v>4</v>
      </c>
      <c r="D45" s="69">
        <v>4</v>
      </c>
      <c r="E45" s="69">
        <v>3</v>
      </c>
      <c r="F45" s="69">
        <v>1</v>
      </c>
      <c r="G45" s="69">
        <v>3</v>
      </c>
      <c r="H45" s="69"/>
      <c r="I45" s="69"/>
      <c r="J45" s="70"/>
      <c r="K45" s="49"/>
      <c r="L45" s="67" t="s">
        <v>79</v>
      </c>
      <c r="M45" s="49">
        <v>0</v>
      </c>
      <c r="N45" s="49"/>
    </row>
    <row r="46" spans="1:14" ht="20.25" customHeight="1">
      <c r="A46" s="22" t="str">
        <f>IF('Team Card'!$B$9="","",'Team Card'!$B$9)</f>
        <v>Joe Liquori</v>
      </c>
      <c r="B46" s="58" t="str">
        <f>IF(OR(GameCard3[[#This Row],[PA]]&gt;0,$E$41="Win (FORFEIT)",L46="Yes"),1,"")</f>
        <v/>
      </c>
      <c r="C46" s="33"/>
      <c r="D46" s="33"/>
      <c r="E46" s="33"/>
      <c r="F46" s="33"/>
      <c r="G46" s="33"/>
      <c r="H46" s="33"/>
      <c r="I46" s="33"/>
      <c r="J46" s="34"/>
      <c r="K46" s="49"/>
      <c r="L46" s="66" t="s">
        <v>79</v>
      </c>
      <c r="M46" s="49">
        <v>0</v>
      </c>
      <c r="N46" s="49"/>
    </row>
    <row r="47" spans="1:14" ht="20.25" customHeight="1">
      <c r="A47" s="12" t="str">
        <f>IF('Team Card'!$B$10="","",'Team Card'!$B$10)</f>
        <v>Joey Watters</v>
      </c>
      <c r="B47" s="68">
        <f>IF(OR(GameCard3[[#This Row],[PA]]&gt;0,$E$41="Win (FORFEIT)",L47="Yes"),1,"")</f>
        <v>1</v>
      </c>
      <c r="C47" s="69">
        <v>4</v>
      </c>
      <c r="D47" s="69">
        <v>4</v>
      </c>
      <c r="E47" s="69">
        <v>2</v>
      </c>
      <c r="F47" s="69">
        <v>1</v>
      </c>
      <c r="G47" s="69">
        <v>3</v>
      </c>
      <c r="H47" s="69"/>
      <c r="I47" s="69"/>
      <c r="J47" s="70"/>
      <c r="K47" s="49"/>
      <c r="L47" s="67" t="s">
        <v>79</v>
      </c>
      <c r="M47" s="49">
        <v>0</v>
      </c>
      <c r="N47" s="49"/>
    </row>
    <row r="48" spans="1:14" ht="20.25" customHeight="1">
      <c r="A48" s="22" t="str">
        <f>IF('Team Card'!$B$11="","",'Team Card'!$B$11)</f>
        <v>Mason Blanchette</v>
      </c>
      <c r="B48" s="58" t="str">
        <f>IF(OR(GameCard3[[#This Row],[PA]]&gt;0,$E$41="Win (FORFEIT)",L48="Yes"),1,"")</f>
        <v/>
      </c>
      <c r="C48" s="33"/>
      <c r="D48" s="33"/>
      <c r="E48" s="33"/>
      <c r="F48" s="33"/>
      <c r="G48" s="33"/>
      <c r="H48" s="33"/>
      <c r="I48" s="33"/>
      <c r="J48" s="34"/>
      <c r="K48" s="49"/>
      <c r="L48" s="66" t="s">
        <v>79</v>
      </c>
      <c r="M48" s="49">
        <v>0</v>
      </c>
      <c r="N48" s="49"/>
    </row>
    <row r="49" spans="1:14" ht="20.25" customHeight="1">
      <c r="A49" s="12" t="str">
        <f>IF('Team Card'!$B$12="","",'Team Card'!$B$12)</f>
        <v>Matt Liquori</v>
      </c>
      <c r="B49" s="68" t="str">
        <f>IF(OR(GameCard3[[#This Row],[PA]]&gt;0,$E$41="Win (FORFEIT)",L49="Yes"),1,"")</f>
        <v/>
      </c>
      <c r="C49" s="69"/>
      <c r="D49" s="69"/>
      <c r="E49" s="69"/>
      <c r="F49" s="69"/>
      <c r="G49" s="69"/>
      <c r="H49" s="69"/>
      <c r="I49" s="69"/>
      <c r="J49" s="70"/>
      <c r="K49" s="49"/>
      <c r="L49" s="67" t="s">
        <v>79</v>
      </c>
      <c r="M49" s="49">
        <v>0</v>
      </c>
      <c r="N49" s="49"/>
    </row>
    <row r="50" spans="1:14" ht="20.25" customHeight="1">
      <c r="A50" s="22" t="str">
        <f>IF('Team Card'!$B$13="","",'Team Card'!$B$13)</f>
        <v>Mike Rizzo</v>
      </c>
      <c r="B50" s="58">
        <f>IF(OR(GameCard3[[#This Row],[PA]]&gt;0,$E$41="Win (FORFEIT)",L50="Yes"),1,"")</f>
        <v>1</v>
      </c>
      <c r="C50" s="33">
        <v>3</v>
      </c>
      <c r="D50" s="33">
        <v>3</v>
      </c>
      <c r="E50" s="33">
        <v>3</v>
      </c>
      <c r="F50" s="33"/>
      <c r="G50" s="33"/>
      <c r="H50" s="33"/>
      <c r="I50" s="33"/>
      <c r="J50" s="34"/>
      <c r="K50" s="49"/>
      <c r="L50" s="66" t="s">
        <v>79</v>
      </c>
      <c r="M50" s="49">
        <v>0</v>
      </c>
      <c r="N50" s="49"/>
    </row>
    <row r="51" spans="1:14" ht="20.25" customHeight="1">
      <c r="A51" s="12" t="str">
        <f>IF('Team Card'!$B$14="","",'Team Card'!$B$14)</f>
        <v>Pete Maruzella</v>
      </c>
      <c r="B51" s="68">
        <f>IF(OR(GameCard3[[#This Row],[PA]]&gt;0,$E$41="Win (FORFEIT)",L51="Yes"),1,"")</f>
        <v>1</v>
      </c>
      <c r="C51" s="69">
        <v>3</v>
      </c>
      <c r="D51" s="69">
        <v>3</v>
      </c>
      <c r="E51" s="69">
        <v>3</v>
      </c>
      <c r="F51" s="69"/>
      <c r="G51" s="69">
        <v>1</v>
      </c>
      <c r="H51" s="69"/>
      <c r="I51" s="69"/>
      <c r="J51" s="70"/>
      <c r="K51" s="49"/>
      <c r="L51" s="67" t="s">
        <v>79</v>
      </c>
      <c r="M51" s="49">
        <v>0</v>
      </c>
      <c r="N51" s="49"/>
    </row>
    <row r="52" spans="1:14" ht="20.25" customHeight="1">
      <c r="A52" s="22" t="str">
        <f>IF('Team Card'!$B$15="","",'Team Card'!$B$15)</f>
        <v>PJ Closius</v>
      </c>
      <c r="B52" s="58" t="str">
        <f>IF(OR(GameCard3[[#This Row],[PA]]&gt;0,$E$41="Win (FORFEIT)",L52="Yes"),1,"")</f>
        <v/>
      </c>
      <c r="C52" s="33"/>
      <c r="D52" s="33"/>
      <c r="E52" s="33"/>
      <c r="F52" s="33"/>
      <c r="G52" s="33"/>
      <c r="H52" s="33"/>
      <c r="I52" s="33"/>
      <c r="J52" s="34"/>
      <c r="K52" s="49"/>
      <c r="L52" s="66" t="s">
        <v>79</v>
      </c>
      <c r="M52" s="49">
        <v>0</v>
      </c>
      <c r="N52" s="49"/>
    </row>
    <row r="53" spans="1:14" ht="20.25" customHeight="1">
      <c r="A53" s="12" t="str">
        <f>IF('Team Card'!$B$16="","",'Team Card'!$B$16)</f>
        <v>Randy Lienhardt</v>
      </c>
      <c r="B53" s="68">
        <f>IF(OR(GameCard3[[#This Row],[PA]]&gt;0,$E$41="Win (FORFEIT)",L53="Yes"),1,"")</f>
        <v>1</v>
      </c>
      <c r="C53" s="69">
        <v>4</v>
      </c>
      <c r="D53" s="69">
        <v>3</v>
      </c>
      <c r="E53" s="69">
        <v>1</v>
      </c>
      <c r="F53" s="69">
        <v>3</v>
      </c>
      <c r="G53" s="69">
        <v>1</v>
      </c>
      <c r="H53" s="69"/>
      <c r="I53" s="69">
        <v>1</v>
      </c>
      <c r="J53" s="70"/>
      <c r="K53" s="49"/>
      <c r="L53" s="67" t="s">
        <v>79</v>
      </c>
      <c r="M53" s="49">
        <v>0</v>
      </c>
      <c r="N53" s="49"/>
    </row>
    <row r="54" spans="1:14" ht="20.25" customHeight="1">
      <c r="A54" s="22" t="str">
        <f>IF('Team Card'!$B$17="","",'Team Card'!$B$17)</f>
        <v>Scott Brown</v>
      </c>
      <c r="B54" s="58" t="str">
        <f>IF(OR(GameCard3[[#This Row],[PA]]&gt;0,$E$41="Win (FORFEIT)",L54="Yes"),1,"")</f>
        <v/>
      </c>
      <c r="C54" s="33"/>
      <c r="D54" s="33"/>
      <c r="E54" s="33"/>
      <c r="F54" s="33"/>
      <c r="G54" s="33"/>
      <c r="H54" s="33"/>
      <c r="I54" s="33"/>
      <c r="J54" s="34"/>
      <c r="K54" s="49"/>
      <c r="L54" s="66" t="s">
        <v>79</v>
      </c>
      <c r="M54" s="49">
        <v>0</v>
      </c>
      <c r="N54" s="49"/>
    </row>
    <row r="55" spans="1:14" ht="20.25" customHeight="1">
      <c r="A55" s="12" t="str">
        <f>IF('Team Card'!$B$18="","",'Team Card'!$B$18)</f>
        <v>Steve Maruzella</v>
      </c>
      <c r="B55" s="68">
        <f>IF(OR(GameCard3[[#This Row],[PA]]&gt;0,$E$41="Win (FORFEIT)",L55="Yes"),1,"")</f>
        <v>1</v>
      </c>
      <c r="C55" s="69">
        <v>4</v>
      </c>
      <c r="D55" s="69">
        <v>4</v>
      </c>
      <c r="E55" s="69">
        <v>3</v>
      </c>
      <c r="F55" s="69">
        <v>3</v>
      </c>
      <c r="G55" s="69">
        <v>1</v>
      </c>
      <c r="H55" s="69"/>
      <c r="I55" s="69"/>
      <c r="J55" s="70"/>
      <c r="K55" s="49"/>
      <c r="L55" s="67" t="s">
        <v>79</v>
      </c>
      <c r="M55" s="49">
        <v>0</v>
      </c>
      <c r="N55" s="49"/>
    </row>
    <row r="56" spans="1:14" ht="20.25" customHeight="1">
      <c r="A56" s="22" t="str">
        <f>IF('Team Card'!$B$19="","",'Team Card'!$B$19)</f>
        <v>TJ Smith</v>
      </c>
      <c r="B56" s="58" t="str">
        <f>IF(OR(GameCard3[[#This Row],[PA]]&gt;0,$E$41="Win (FORFEIT)",L56="Yes"),1,"")</f>
        <v/>
      </c>
      <c r="C56" s="33"/>
      <c r="D56" s="33"/>
      <c r="E56" s="33"/>
      <c r="F56" s="33"/>
      <c r="G56" s="33"/>
      <c r="H56" s="33"/>
      <c r="I56" s="33"/>
      <c r="J56" s="34"/>
      <c r="K56" s="49"/>
      <c r="L56" s="66" t="s">
        <v>79</v>
      </c>
      <c r="M56" s="49">
        <v>0</v>
      </c>
      <c r="N56" s="49"/>
    </row>
    <row r="57" spans="1:14" ht="20.25" customHeight="1">
      <c r="A57" s="12" t="str">
        <f>IF('Team Card'!$B$20="","",'Team Card'!$B$20)</f>
        <v>Tom Liquori</v>
      </c>
      <c r="B57" s="68">
        <f>IF(OR(GameCard3[[#This Row],[PA]]&gt;0,$E$41="Win (FORFEIT)",L57="Yes"),1,"")</f>
        <v>1</v>
      </c>
      <c r="C57" s="69">
        <v>3</v>
      </c>
      <c r="D57" s="69">
        <v>3</v>
      </c>
      <c r="E57" s="69">
        <v>0</v>
      </c>
      <c r="F57" s="69">
        <v>1</v>
      </c>
      <c r="G57" s="69">
        <v>1</v>
      </c>
      <c r="H57" s="69"/>
      <c r="I57" s="69"/>
      <c r="J57" s="70"/>
      <c r="K57" s="49"/>
      <c r="L57" s="67" t="s">
        <v>79</v>
      </c>
      <c r="M57" s="49">
        <v>0</v>
      </c>
      <c r="N57" s="49"/>
    </row>
    <row r="58" spans="1:14" ht="20.25" customHeight="1">
      <c r="A58" s="22" t="str">
        <f>IF('Team Card'!$B$21="","",'Team Card'!$B$21)</f>
        <v>Tony Pais</v>
      </c>
      <c r="B58" s="58">
        <f>IF(OR(GameCard3[[#This Row],[PA]]&gt;0,$E$41="Win (FORFEIT)",L58="Yes"),1,"")</f>
        <v>1</v>
      </c>
      <c r="C58" s="33">
        <v>3</v>
      </c>
      <c r="D58" s="33">
        <v>3</v>
      </c>
      <c r="E58" s="33">
        <v>2</v>
      </c>
      <c r="F58" s="33">
        <v>2</v>
      </c>
      <c r="G58" s="33">
        <v>1</v>
      </c>
      <c r="H58" s="33"/>
      <c r="I58" s="33"/>
      <c r="J58" s="34"/>
      <c r="K58" s="49"/>
      <c r="L58" s="66" t="s">
        <v>79</v>
      </c>
      <c r="M58" s="49">
        <v>0</v>
      </c>
      <c r="N58" s="49"/>
    </row>
    <row r="59" spans="1:14" ht="20.25" customHeight="1">
      <c r="A59" s="12" t="str">
        <f>IF('Team Card'!$B$22="","",'Team Card'!$B$22)</f>
        <v>Tyler Nutting</v>
      </c>
      <c r="B59" s="68">
        <f>IF(OR(GameCard3[[#This Row],[PA]]&gt;0,$E$41="Win (FORFEIT)",L59="Yes"),1,"")</f>
        <v>1</v>
      </c>
      <c r="C59" s="69">
        <v>4</v>
      </c>
      <c r="D59" s="69">
        <v>4</v>
      </c>
      <c r="E59" s="69">
        <v>2</v>
      </c>
      <c r="F59" s="69">
        <v>2</v>
      </c>
      <c r="G59" s="69">
        <v>1</v>
      </c>
      <c r="H59" s="69"/>
      <c r="I59" s="69"/>
      <c r="J59" s="70"/>
      <c r="K59" s="49"/>
      <c r="L59" s="67" t="s">
        <v>79</v>
      </c>
      <c r="M59" s="49">
        <v>0</v>
      </c>
      <c r="N59" s="49"/>
    </row>
    <row r="60" spans="1:14" ht="20.25" customHeight="1">
      <c r="A60" s="22" t="str">
        <f>IF('Team Card'!$B$23="","",'Team Card'!$B$23)</f>
        <v>Jimmy Kapp Jr</v>
      </c>
      <c r="B60" s="58" t="str">
        <f>IF(OR(GameCard3[[#This Row],[PA]]&gt;0,$E$41="Win (FORFEIT)",L60="Yes"),1,"")</f>
        <v/>
      </c>
      <c r="C60" s="33"/>
      <c r="D60" s="33"/>
      <c r="E60" s="33"/>
      <c r="F60" s="33"/>
      <c r="G60" s="33"/>
      <c r="H60" s="33"/>
      <c r="I60" s="33"/>
      <c r="J60" s="34"/>
      <c r="K60" s="49"/>
      <c r="L60" s="66" t="s">
        <v>79</v>
      </c>
      <c r="M60" s="49">
        <v>0</v>
      </c>
      <c r="N60" s="49"/>
    </row>
    <row r="61" spans="1:14" ht="20.25" customHeight="1">
      <c r="A61" s="12" t="str">
        <f>IF('Team Card'!$B$24="","",'Team Card'!$B$24)</f>
        <v>Dave Perkins</v>
      </c>
      <c r="B61" s="68" t="str">
        <f>IF(OR(GameCard3[[#This Row],[PA]]&gt;0,$E$41="Win (FORFEIT)",L61="Yes"),1,"")</f>
        <v/>
      </c>
      <c r="C61" s="69"/>
      <c r="D61" s="69"/>
      <c r="E61" s="69"/>
      <c r="F61" s="69"/>
      <c r="G61" s="69"/>
      <c r="H61" s="69"/>
      <c r="I61" s="69"/>
      <c r="J61" s="70"/>
      <c r="K61" s="49"/>
      <c r="L61" s="67" t="s">
        <v>79</v>
      </c>
      <c r="M61" s="49">
        <v>0</v>
      </c>
      <c r="N61" s="49"/>
    </row>
    <row r="62" spans="1:14" ht="20.25" customHeight="1">
      <c r="A62" s="22" t="str">
        <f>IF('Team Card'!$B$25="","",'Team Card'!$B$25)</f>
        <v>Ray Ritch</v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79</v>
      </c>
      <c r="M62" s="49">
        <v>0</v>
      </c>
      <c r="N62" s="49"/>
    </row>
    <row r="63" spans="1:14" ht="20.25" customHeight="1">
      <c r="A63" s="12" t="str">
        <f>IF('Team Card'!$B$26="","",'Team Card'!$B$26)</f>
        <v>John Watters</v>
      </c>
      <c r="B63" s="68" t="str">
        <f>IF(OR(GameCard3[[#This Row],[PA]]&gt;0,$E$41="Win (FORFEIT)",L63="Yes"),1,"")</f>
        <v/>
      </c>
      <c r="C63" s="69"/>
      <c r="D63" s="69"/>
      <c r="E63" s="69"/>
      <c r="F63" s="69"/>
      <c r="G63" s="69"/>
      <c r="H63" s="69"/>
      <c r="I63" s="69"/>
      <c r="J63" s="70"/>
      <c r="K63" s="49"/>
      <c r="L63" s="67" t="s">
        <v>79</v>
      </c>
      <c r="M63" s="49">
        <v>0</v>
      </c>
      <c r="N63" s="49"/>
    </row>
    <row r="64" spans="1:14" ht="20.25" customHeight="1">
      <c r="A64" s="22" t="str">
        <f>IF('Team Card'!$B$27="","",'Team Card'!$B$27)</f>
        <v>Jim Parker</v>
      </c>
      <c r="B64" s="58" t="str">
        <f>IF(OR(GameCard3[[#This Row],[PA]]&gt;0,$E$41="Win (FORFEIT)",L64="Yes"),1,"")</f>
        <v/>
      </c>
      <c r="C64" s="33"/>
      <c r="D64" s="33"/>
      <c r="E64" s="33"/>
      <c r="F64" s="33"/>
      <c r="G64" s="33"/>
      <c r="H64" s="33"/>
      <c r="I64" s="33"/>
      <c r="J64" s="34"/>
      <c r="K64" s="49"/>
      <c r="L64" s="66" t="s">
        <v>79</v>
      </c>
      <c r="M64" s="49">
        <v>0</v>
      </c>
      <c r="N64" s="49"/>
    </row>
    <row r="65" spans="1:14" ht="20.25" customHeight="1">
      <c r="A65" s="12" t="str">
        <f>IF('Team Card'!$B$28="","",'Team Card'!$B$28)</f>
        <v>M Parker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79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79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79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79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36</v>
      </c>
      <c r="D69" s="45">
        <f t="shared" ref="D69" si="2">SUM(D44:D68)</f>
        <v>35</v>
      </c>
      <c r="E69" s="44">
        <f t="shared" ref="E69" si="3">SUM(E44:E68)</f>
        <v>20</v>
      </c>
      <c r="F69" s="44">
        <f t="shared" ref="F69" si="4">SUM(F44:F68)</f>
        <v>14</v>
      </c>
      <c r="G69" s="44">
        <f t="shared" ref="G69" si="5">SUM(G44:G68)</f>
        <v>12</v>
      </c>
      <c r="H69" s="44">
        <f t="shared" ref="H69" si="6">SUM(H44:H68)</f>
        <v>0</v>
      </c>
      <c r="I69" s="44">
        <f t="shared" ref="I69" si="7">SUM(I44:I68)</f>
        <v>1</v>
      </c>
      <c r="J69" s="46">
        <f t="shared" ref="J69" si="8">SUM(J44:J68)</f>
        <v>0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8" t="s">
        <v>19</v>
      </c>
      <c r="B71" s="88"/>
      <c r="C71" s="88"/>
      <c r="D71" s="88"/>
      <c r="E71" s="88"/>
      <c r="F71" s="88"/>
      <c r="G71" s="88"/>
      <c r="H71" s="88"/>
      <c r="I71" s="88"/>
      <c r="J71" s="88"/>
      <c r="K71" s="49"/>
      <c r="L71" s="49"/>
      <c r="M71" s="49">
        <v>0</v>
      </c>
      <c r="N71" s="49"/>
    </row>
    <row r="72" spans="1:14" ht="20.25" customHeight="1">
      <c r="A72" s="86"/>
      <c r="B72" s="87"/>
      <c r="C72" s="87"/>
      <c r="D72" s="87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13</v>
      </c>
      <c r="B73" s="84">
        <v>42872</v>
      </c>
      <c r="C73" s="84"/>
      <c r="D73" s="13" t="s">
        <v>37</v>
      </c>
      <c r="E73" s="85" t="s">
        <v>45</v>
      </c>
      <c r="F73" s="85"/>
      <c r="G73" s="23" t="s">
        <v>12</v>
      </c>
      <c r="H73" s="89" t="s">
        <v>41</v>
      </c>
      <c r="I73" s="89"/>
      <c r="J73" s="38"/>
      <c r="K73" s="48">
        <f>IF(OR(E73="Win",E73="Win (FORFEIT)"),1,0)</f>
        <v>0</v>
      </c>
      <c r="L73" s="49">
        <f>IF(OR(E73="Loss",E73="Loss (FORFEIT)"),1,0)</f>
        <v>1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76</v>
      </c>
      <c r="M75" s="49">
        <v>0</v>
      </c>
      <c r="N75" s="49"/>
    </row>
    <row r="76" spans="1:14" ht="20.25" customHeight="1">
      <c r="A76" s="22" t="str">
        <f>IF('Team Card'!$B$7="","",'Team Card'!$B$7)</f>
        <v>Alex Nutting</v>
      </c>
      <c r="B76" s="58">
        <f>IF(OR(GameCard4[[#This Row],[PA]]&gt;0,$E$73="Win (FORFEIT)",L76="Yes"),1,"")</f>
        <v>1</v>
      </c>
      <c r="C76" s="33">
        <v>3</v>
      </c>
      <c r="D76" s="33">
        <v>3</v>
      </c>
      <c r="E76" s="33">
        <v>2</v>
      </c>
      <c r="F76" s="33">
        <v>2</v>
      </c>
      <c r="G76" s="33"/>
      <c r="H76" s="33"/>
      <c r="I76" s="33"/>
      <c r="J76" s="34"/>
      <c r="K76" s="49"/>
      <c r="L76" s="66" t="s">
        <v>79</v>
      </c>
      <c r="M76" s="49">
        <v>0</v>
      </c>
      <c r="N76" s="49"/>
    </row>
    <row r="77" spans="1:14" ht="20.25" customHeight="1">
      <c r="A77" s="12" t="str">
        <f>IF('Team Card'!$B$8="","",'Team Card'!$B$8)</f>
        <v>Jimmy Kapp Sr</v>
      </c>
      <c r="B77" s="68">
        <f>IF(OR(GameCard4[[#This Row],[PA]]&gt;0,$E$73="Win (FORFEIT)",L77="Yes"),1,"")</f>
        <v>1</v>
      </c>
      <c r="C77" s="69">
        <v>3</v>
      </c>
      <c r="D77" s="69">
        <v>3</v>
      </c>
      <c r="E77" s="69">
        <v>1</v>
      </c>
      <c r="F77" s="69"/>
      <c r="G77" s="69"/>
      <c r="H77" s="69"/>
      <c r="I77" s="69"/>
      <c r="J77" s="70"/>
      <c r="K77" s="49"/>
      <c r="L77" s="67" t="s">
        <v>79</v>
      </c>
      <c r="M77" s="49">
        <v>0</v>
      </c>
      <c r="N77" s="49"/>
    </row>
    <row r="78" spans="1:14" ht="20.25" customHeight="1">
      <c r="A78" s="22" t="str">
        <f>IF('Team Card'!$B$9="","",'Team Card'!$B$9)</f>
        <v>Joe Liquori</v>
      </c>
      <c r="B78" s="58">
        <f>IF(OR(GameCard4[[#This Row],[PA]]&gt;0,$E$73="Win (FORFEIT)",L78="Yes"),1,"")</f>
        <v>1</v>
      </c>
      <c r="C78" s="33">
        <v>3</v>
      </c>
      <c r="D78" s="33">
        <v>2</v>
      </c>
      <c r="E78" s="33">
        <v>1</v>
      </c>
      <c r="F78" s="33"/>
      <c r="G78" s="33">
        <v>1</v>
      </c>
      <c r="H78" s="33">
        <v>1</v>
      </c>
      <c r="I78" s="33"/>
      <c r="J78" s="34"/>
      <c r="K78" s="49"/>
      <c r="L78" s="66" t="s">
        <v>79</v>
      </c>
      <c r="M78" s="49">
        <v>0</v>
      </c>
      <c r="N78" s="49"/>
    </row>
    <row r="79" spans="1:14" ht="20.25" customHeight="1">
      <c r="A79" s="12" t="str">
        <f>IF('Team Card'!$B$10="","",'Team Card'!$B$10)</f>
        <v>Joey Watters</v>
      </c>
      <c r="B79" s="68">
        <f>IF(OR(GameCard4[[#This Row],[PA]]&gt;0,$E$73="Win (FORFEIT)",L79="Yes"),1,"")</f>
        <v>1</v>
      </c>
      <c r="C79" s="69">
        <v>3</v>
      </c>
      <c r="D79" s="69">
        <v>3</v>
      </c>
      <c r="E79" s="69">
        <v>2</v>
      </c>
      <c r="F79" s="69"/>
      <c r="G79" s="69"/>
      <c r="H79" s="69"/>
      <c r="I79" s="69"/>
      <c r="J79" s="70"/>
      <c r="K79" s="49"/>
      <c r="L79" s="67" t="s">
        <v>79</v>
      </c>
      <c r="M79" s="49">
        <v>0</v>
      </c>
      <c r="N79" s="49"/>
    </row>
    <row r="80" spans="1:14" ht="20.25" customHeight="1">
      <c r="A80" s="22" t="str">
        <f>IF('Team Card'!$B$11="","",'Team Card'!$B$11)</f>
        <v>Mason Blanchette</v>
      </c>
      <c r="B80" s="58" t="str">
        <f>IF(OR(GameCard4[[#This Row],[PA]]&gt;0,$E$73="Win (FORFEIT)",L80="Yes"),1,"")</f>
        <v/>
      </c>
      <c r="C80" s="33"/>
      <c r="D80" s="33"/>
      <c r="E80" s="33"/>
      <c r="F80" s="33"/>
      <c r="G80" s="33"/>
      <c r="H80" s="33"/>
      <c r="I80" s="33"/>
      <c r="J80" s="34"/>
      <c r="K80" s="49"/>
      <c r="L80" s="66" t="s">
        <v>79</v>
      </c>
      <c r="M80" s="49">
        <v>0</v>
      </c>
      <c r="N80" s="49"/>
    </row>
    <row r="81" spans="1:14" ht="20.25" customHeight="1">
      <c r="A81" s="12" t="str">
        <f>IF('Team Card'!$B$12="","",'Team Card'!$B$12)</f>
        <v>Matt Liquori</v>
      </c>
      <c r="B81" s="68" t="str">
        <f>IF(OR(GameCard4[[#This Row],[PA]]&gt;0,$E$73="Win (FORFEIT)",L81="Yes"),1,"")</f>
        <v/>
      </c>
      <c r="C81" s="69"/>
      <c r="D81" s="69"/>
      <c r="E81" s="69"/>
      <c r="F81" s="69"/>
      <c r="G81" s="69"/>
      <c r="H81" s="69"/>
      <c r="I81" s="69"/>
      <c r="J81" s="70"/>
      <c r="K81" s="49"/>
      <c r="L81" s="67" t="s">
        <v>79</v>
      </c>
      <c r="M81" s="49">
        <v>0</v>
      </c>
      <c r="N81" s="49"/>
    </row>
    <row r="82" spans="1:14" ht="20.25" customHeight="1">
      <c r="A82" s="22" t="str">
        <f>IF('Team Card'!$B$13="","",'Team Card'!$B$13)</f>
        <v>Mike Rizzo</v>
      </c>
      <c r="B82" s="58">
        <f>IF(OR(GameCard4[[#This Row],[PA]]&gt;0,$E$73="Win (FORFEIT)",L82="Yes"),1,"")</f>
        <v>1</v>
      </c>
      <c r="C82" s="33">
        <v>3</v>
      </c>
      <c r="D82" s="33">
        <v>3</v>
      </c>
      <c r="E82" s="33">
        <v>1</v>
      </c>
      <c r="F82" s="33"/>
      <c r="G82" s="33"/>
      <c r="H82" s="33"/>
      <c r="I82" s="33"/>
      <c r="J82" s="34"/>
      <c r="K82" s="49"/>
      <c r="L82" s="66" t="s">
        <v>79</v>
      </c>
      <c r="M82" s="49">
        <v>0</v>
      </c>
      <c r="N82" s="49"/>
    </row>
    <row r="83" spans="1:14" ht="20.25" customHeight="1">
      <c r="A83" s="12" t="str">
        <f>IF('Team Card'!$B$14="","",'Team Card'!$B$14)</f>
        <v>Pete Maruzella</v>
      </c>
      <c r="B83" s="68">
        <f>IF(OR(GameCard4[[#This Row],[PA]]&gt;0,$E$73="Win (FORFEIT)",L83="Yes"),1,"")</f>
        <v>1</v>
      </c>
      <c r="C83" s="69">
        <v>3</v>
      </c>
      <c r="D83" s="69">
        <v>3</v>
      </c>
      <c r="E83" s="69">
        <v>2</v>
      </c>
      <c r="F83" s="69"/>
      <c r="G83" s="69">
        <v>1</v>
      </c>
      <c r="H83" s="69"/>
      <c r="I83" s="69"/>
      <c r="J83" s="70"/>
      <c r="K83" s="49"/>
      <c r="L83" s="67" t="s">
        <v>79</v>
      </c>
      <c r="M83" s="49">
        <v>0</v>
      </c>
      <c r="N83" s="49"/>
    </row>
    <row r="84" spans="1:14" ht="20.25" customHeight="1">
      <c r="A84" s="22" t="str">
        <f>IF('Team Card'!$B$15="","",'Team Card'!$B$15)</f>
        <v>PJ Closius</v>
      </c>
      <c r="B84" s="58" t="str">
        <f>IF(OR(GameCard4[[#This Row],[PA]]&gt;0,$E$73="Win (FORFEIT)",L84="Yes"),1,"")</f>
        <v/>
      </c>
      <c r="C84" s="33"/>
      <c r="D84" s="33"/>
      <c r="E84" s="33"/>
      <c r="F84" s="33"/>
      <c r="G84" s="33"/>
      <c r="H84" s="33"/>
      <c r="I84" s="33"/>
      <c r="J84" s="34"/>
      <c r="K84" s="49"/>
      <c r="L84" s="66" t="s">
        <v>79</v>
      </c>
      <c r="M84" s="49">
        <v>0</v>
      </c>
      <c r="N84" s="49"/>
    </row>
    <row r="85" spans="1:14" ht="20.25" customHeight="1">
      <c r="A85" s="12" t="str">
        <f>IF('Team Card'!$B$16="","",'Team Card'!$B$16)</f>
        <v>Randy Lienhardt</v>
      </c>
      <c r="B85" s="68">
        <f>IF(OR(GameCard4[[#This Row],[PA]]&gt;0,$E$73="Win (FORFEIT)",L85="Yes"),1,"")</f>
        <v>1</v>
      </c>
      <c r="C85" s="69">
        <v>3</v>
      </c>
      <c r="D85" s="69">
        <v>3</v>
      </c>
      <c r="E85" s="69">
        <v>2</v>
      </c>
      <c r="F85" s="69">
        <v>1</v>
      </c>
      <c r="G85" s="69"/>
      <c r="H85" s="69"/>
      <c r="I85" s="69"/>
      <c r="J85" s="70"/>
      <c r="K85" s="49"/>
      <c r="L85" s="67" t="s">
        <v>79</v>
      </c>
      <c r="M85" s="49">
        <v>0</v>
      </c>
      <c r="N85" s="49"/>
    </row>
    <row r="86" spans="1:14" ht="20.25" customHeight="1">
      <c r="A86" s="22" t="str">
        <f>IF('Team Card'!$B$17="","",'Team Card'!$B$17)</f>
        <v>Scott Brown</v>
      </c>
      <c r="B86" s="58" t="str">
        <f>IF(OR(GameCard4[[#This Row],[PA]]&gt;0,$E$73="Win (FORFEIT)",L86="Yes"),1,"")</f>
        <v/>
      </c>
      <c r="C86" s="33"/>
      <c r="D86" s="33"/>
      <c r="E86" s="33"/>
      <c r="F86" s="33"/>
      <c r="G86" s="33"/>
      <c r="H86" s="33"/>
      <c r="I86" s="33"/>
      <c r="J86" s="34"/>
      <c r="K86" s="49"/>
      <c r="L86" s="66" t="s">
        <v>79</v>
      </c>
      <c r="M86" s="49">
        <v>0</v>
      </c>
      <c r="N86" s="49"/>
    </row>
    <row r="87" spans="1:14" ht="20.25" customHeight="1">
      <c r="A87" s="12" t="str">
        <f>IF('Team Card'!$B$18="","",'Team Card'!$B$18)</f>
        <v>Steve Maruzella</v>
      </c>
      <c r="B87" s="68">
        <f>IF(OR(GameCard4[[#This Row],[PA]]&gt;0,$E$73="Win (FORFEIT)",L87="Yes"),1,"")</f>
        <v>1</v>
      </c>
      <c r="C87" s="69">
        <v>4</v>
      </c>
      <c r="D87" s="69">
        <v>4</v>
      </c>
      <c r="E87" s="69">
        <v>2</v>
      </c>
      <c r="F87" s="69">
        <v>1</v>
      </c>
      <c r="G87" s="69"/>
      <c r="H87" s="69"/>
      <c r="I87" s="69"/>
      <c r="J87" s="70"/>
      <c r="K87" s="49"/>
      <c r="L87" s="67" t="s">
        <v>79</v>
      </c>
      <c r="M87" s="49">
        <v>0</v>
      </c>
      <c r="N87" s="49"/>
    </row>
    <row r="88" spans="1:14" ht="20.25" customHeight="1">
      <c r="A88" s="22" t="str">
        <f>IF('Team Card'!$B$19="","",'Team Card'!$B$19)</f>
        <v>TJ Smith</v>
      </c>
      <c r="B88" s="58" t="str">
        <f>IF(OR(GameCard4[[#This Row],[PA]]&gt;0,$E$73="Win (FORFEIT)",L88="Yes"),1,"")</f>
        <v/>
      </c>
      <c r="C88" s="33"/>
      <c r="D88" s="33"/>
      <c r="E88" s="33"/>
      <c r="F88" s="33"/>
      <c r="G88" s="33"/>
      <c r="H88" s="33"/>
      <c r="I88" s="33"/>
      <c r="J88" s="34"/>
      <c r="K88" s="49"/>
      <c r="L88" s="66" t="s">
        <v>79</v>
      </c>
      <c r="M88" s="49">
        <v>0</v>
      </c>
      <c r="N88" s="49"/>
    </row>
    <row r="89" spans="1:14" ht="20.25" customHeight="1">
      <c r="A89" s="12" t="str">
        <f>IF('Team Card'!$B$20="","",'Team Card'!$B$20)</f>
        <v>Tom Liquori</v>
      </c>
      <c r="B89" s="68">
        <f>IF(OR(GameCard4[[#This Row],[PA]]&gt;0,$E$73="Win (FORFEIT)",L89="Yes"),1,"")</f>
        <v>1</v>
      </c>
      <c r="C89" s="69">
        <v>2</v>
      </c>
      <c r="D89" s="69">
        <v>2</v>
      </c>
      <c r="E89" s="69">
        <v>0</v>
      </c>
      <c r="F89" s="69"/>
      <c r="G89" s="69"/>
      <c r="H89" s="69"/>
      <c r="I89" s="69"/>
      <c r="J89" s="70"/>
      <c r="K89" s="49"/>
      <c r="L89" s="67" t="s">
        <v>79</v>
      </c>
      <c r="M89" s="49">
        <v>0</v>
      </c>
      <c r="N89" s="49"/>
    </row>
    <row r="90" spans="1:14" ht="20.25" customHeight="1">
      <c r="A90" s="22" t="str">
        <f>IF('Team Card'!$B$21="","",'Team Card'!$B$21)</f>
        <v>Tony Pais</v>
      </c>
      <c r="B90" s="58">
        <f>IF(OR(GameCard4[[#This Row],[PA]]&gt;0,$E$73="Win (FORFEIT)",L90="Yes"),1,"")</f>
        <v>1</v>
      </c>
      <c r="C90" s="33">
        <v>3</v>
      </c>
      <c r="D90" s="33">
        <v>3</v>
      </c>
      <c r="E90" s="33">
        <v>1</v>
      </c>
      <c r="F90" s="33"/>
      <c r="G90" s="33"/>
      <c r="H90" s="33"/>
      <c r="I90" s="33"/>
      <c r="J90" s="34"/>
      <c r="K90" s="49"/>
      <c r="L90" s="66" t="s">
        <v>79</v>
      </c>
      <c r="M90" s="49">
        <v>0</v>
      </c>
      <c r="N90" s="49"/>
    </row>
    <row r="91" spans="1:14" ht="20.25" customHeight="1">
      <c r="A91" s="12" t="str">
        <f>IF('Team Card'!$B$22="","",'Team Card'!$B$22)</f>
        <v>Tyler Nutting</v>
      </c>
      <c r="B91" s="68">
        <f>IF(OR(GameCard4[[#This Row],[PA]]&gt;0,$E$73="Win (FORFEIT)",L91="Yes"),1,"")</f>
        <v>1</v>
      </c>
      <c r="C91" s="69">
        <v>3</v>
      </c>
      <c r="D91" s="69">
        <v>2</v>
      </c>
      <c r="E91" s="69">
        <v>1</v>
      </c>
      <c r="F91" s="69"/>
      <c r="G91" s="69">
        <v>1</v>
      </c>
      <c r="H91" s="69">
        <v>1</v>
      </c>
      <c r="I91" s="69"/>
      <c r="J91" s="70"/>
      <c r="K91" s="49"/>
      <c r="L91" s="67" t="s">
        <v>79</v>
      </c>
      <c r="M91" s="49">
        <v>0</v>
      </c>
      <c r="N91" s="49"/>
    </row>
    <row r="92" spans="1:14" ht="20.25" customHeight="1">
      <c r="A92" s="22" t="str">
        <f>IF('Team Card'!$B$23="","",'Team Card'!$B$23)</f>
        <v>Jimmy Kapp Jr</v>
      </c>
      <c r="B92" s="58" t="str">
        <f>IF(OR(GameCard4[[#This Row],[PA]]&gt;0,$E$73="Win (FORFEIT)",L92="Yes"),1,"")</f>
        <v/>
      </c>
      <c r="C92" s="33"/>
      <c r="D92" s="33"/>
      <c r="E92" s="33"/>
      <c r="F92" s="33"/>
      <c r="G92" s="33"/>
      <c r="H92" s="33"/>
      <c r="I92" s="33"/>
      <c r="J92" s="34"/>
      <c r="K92" s="49"/>
      <c r="L92" s="66" t="s">
        <v>79</v>
      </c>
      <c r="M92" s="49">
        <v>0</v>
      </c>
      <c r="N92" s="49"/>
    </row>
    <row r="93" spans="1:14" ht="20.25" customHeight="1">
      <c r="A93" s="12" t="str">
        <f>IF('Team Card'!$B$24="","",'Team Card'!$B$24)</f>
        <v>Dave Perkins</v>
      </c>
      <c r="B93" s="68">
        <f>IF(OR(GameCard4[[#This Row],[PA]]&gt;0,$E$73="Win (FORFEIT)",L93="Yes"),1,"")</f>
        <v>1</v>
      </c>
      <c r="C93" s="69">
        <v>1</v>
      </c>
      <c r="D93" s="69">
        <v>1</v>
      </c>
      <c r="E93" s="69">
        <v>0</v>
      </c>
      <c r="F93" s="69"/>
      <c r="G93" s="69"/>
      <c r="H93" s="69"/>
      <c r="I93" s="69"/>
      <c r="J93" s="70"/>
      <c r="K93" s="49"/>
      <c r="L93" s="67" t="s">
        <v>79</v>
      </c>
      <c r="M93" s="49">
        <v>0</v>
      </c>
      <c r="N93" s="49"/>
    </row>
    <row r="94" spans="1:14" ht="20.25" customHeight="1">
      <c r="A94" s="22" t="str">
        <f>IF('Team Card'!$B$25="","",'Team Card'!$B$25)</f>
        <v>Ray Ritch</v>
      </c>
      <c r="B94" s="58">
        <f>IF(OR(GameCard4[[#This Row],[PA]]&gt;0,$E$73="Win (FORFEIT)",L94="Yes"),1,"")</f>
        <v>1</v>
      </c>
      <c r="C94" s="33">
        <v>3</v>
      </c>
      <c r="D94" s="33">
        <v>3</v>
      </c>
      <c r="E94" s="33">
        <v>1</v>
      </c>
      <c r="F94" s="33"/>
      <c r="G94" s="33">
        <v>1</v>
      </c>
      <c r="H94" s="33"/>
      <c r="I94" s="33"/>
      <c r="J94" s="34"/>
      <c r="K94" s="49"/>
      <c r="L94" s="66" t="s">
        <v>79</v>
      </c>
      <c r="M94" s="49">
        <v>0</v>
      </c>
      <c r="N94" s="49"/>
    </row>
    <row r="95" spans="1:14" ht="20.25" customHeight="1">
      <c r="A95" s="12" t="str">
        <f>IF('Team Card'!$B$26="","",'Team Card'!$B$26)</f>
        <v>John Watters</v>
      </c>
      <c r="B95" s="68" t="str">
        <f>IF(OR(GameCard4[[#This Row],[PA]]&gt;0,$E$73="Win (FORFEIT)",L95="Yes"),1,"")</f>
        <v/>
      </c>
      <c r="C95" s="69"/>
      <c r="D95" s="69"/>
      <c r="E95" s="69"/>
      <c r="F95" s="69"/>
      <c r="G95" s="69"/>
      <c r="H95" s="69"/>
      <c r="I95" s="69"/>
      <c r="J95" s="70"/>
      <c r="K95" s="49"/>
      <c r="L95" s="67" t="s">
        <v>79</v>
      </c>
      <c r="M95" s="49">
        <v>0</v>
      </c>
      <c r="N95" s="49"/>
    </row>
    <row r="96" spans="1:14" ht="20.25" customHeight="1">
      <c r="A96" s="22" t="str">
        <f>IF('Team Card'!$B$27="","",'Team Card'!$B$27)</f>
        <v>Jim Parker</v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79</v>
      </c>
      <c r="M96" s="49">
        <v>0</v>
      </c>
      <c r="N96" s="49"/>
    </row>
    <row r="97" spans="1:14" ht="20.25" customHeight="1">
      <c r="A97" s="12" t="str">
        <f>IF('Team Card'!$B$28="","",'Team Card'!$B$28)</f>
        <v>M Parker</v>
      </c>
      <c r="B97" s="68" t="str">
        <f>IF(OR(GameCard4[[#This Row],[PA]]&gt;0,$E$73="Win (FORFEIT)",L97="Yes"),1,"")</f>
        <v/>
      </c>
      <c r="C97" s="69"/>
      <c r="D97" s="69"/>
      <c r="E97" s="69"/>
      <c r="F97" s="69"/>
      <c r="G97" s="69"/>
      <c r="H97" s="69"/>
      <c r="I97" s="69"/>
      <c r="J97" s="70"/>
      <c r="K97" s="49"/>
      <c r="L97" s="67" t="s">
        <v>79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79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79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79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37</v>
      </c>
      <c r="D101" s="45">
        <f t="shared" ref="D101" si="10">SUM(D76:D100)</f>
        <v>35</v>
      </c>
      <c r="E101" s="44">
        <f t="shared" ref="E101" si="11">SUM(E76:E100)</f>
        <v>16</v>
      </c>
      <c r="F101" s="44">
        <f t="shared" ref="F101" si="12">SUM(F76:F100)</f>
        <v>4</v>
      </c>
      <c r="G101" s="44">
        <f t="shared" ref="G101" si="13">SUM(G76:G100)</f>
        <v>4</v>
      </c>
      <c r="H101" s="44">
        <f t="shared" ref="H101" si="14">SUM(H76:H100)</f>
        <v>2</v>
      </c>
      <c r="I101" s="44">
        <f t="shared" ref="I101" si="15">SUM(I76:I100)</f>
        <v>0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8" t="s">
        <v>20</v>
      </c>
      <c r="B103" s="88"/>
      <c r="C103" s="88"/>
      <c r="D103" s="88"/>
      <c r="E103" s="88"/>
      <c r="F103" s="88"/>
      <c r="G103" s="88"/>
      <c r="H103" s="88"/>
      <c r="I103" s="88"/>
      <c r="J103" s="88"/>
      <c r="K103" s="49"/>
      <c r="L103" s="49"/>
      <c r="M103" s="49">
        <v>0</v>
      </c>
      <c r="N103" s="49"/>
    </row>
    <row r="104" spans="1:14" ht="20.25" customHeight="1">
      <c r="A104" s="86"/>
      <c r="B104" s="87"/>
      <c r="C104" s="87"/>
      <c r="D104" s="87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13</v>
      </c>
      <c r="B105" s="84">
        <v>42874</v>
      </c>
      <c r="C105" s="84"/>
      <c r="D105" s="13" t="s">
        <v>37</v>
      </c>
      <c r="E105" s="85" t="s">
        <v>72</v>
      </c>
      <c r="F105" s="85"/>
      <c r="G105" s="23" t="s">
        <v>12</v>
      </c>
      <c r="H105" s="89" t="s">
        <v>97</v>
      </c>
      <c r="I105" s="89"/>
      <c r="J105" s="38"/>
      <c r="K105" s="48">
        <f>IF(OR(E105="Win",E105="Win (FORFEIT)"),1,0)</f>
        <v>1</v>
      </c>
      <c r="L105" s="49">
        <f>IF(OR(E105="Loss",E105="Loss (FORFEIT)"),1,0)</f>
        <v>0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76</v>
      </c>
      <c r="M107" s="49">
        <v>0</v>
      </c>
      <c r="N107" s="49"/>
    </row>
    <row r="108" spans="1:14" ht="20.25" customHeight="1">
      <c r="A108" s="22" t="str">
        <f>IF('Team Card'!$B$7="","",'Team Card'!$B$7)</f>
        <v>Alex Nutting</v>
      </c>
      <c r="B108" s="58">
        <f>IF(OR(GameCard5[[#This Row],[PA]]&gt;0,$E$105="Win (FORFEIT)",L108="Yes"),1,"")</f>
        <v>1</v>
      </c>
      <c r="C108" s="33"/>
      <c r="D108" s="33"/>
      <c r="E108" s="33"/>
      <c r="F108" s="33"/>
      <c r="G108" s="33"/>
      <c r="H108" s="33"/>
      <c r="I108" s="33"/>
      <c r="J108" s="34"/>
      <c r="K108" s="49"/>
      <c r="L108" s="66" t="s">
        <v>79</v>
      </c>
      <c r="M108" s="49">
        <v>0</v>
      </c>
      <c r="N108" s="49"/>
    </row>
    <row r="109" spans="1:14" ht="20.25" customHeight="1">
      <c r="A109" s="12" t="str">
        <f>IF('Team Card'!$B$8="","",'Team Card'!$B$8)</f>
        <v>Jimmy Kapp Sr</v>
      </c>
      <c r="B109" s="68">
        <f>IF(OR(GameCard5[[#This Row],[PA]]&gt;0,$E$105="Win (FORFEIT)",L109="Yes"),1,"")</f>
        <v>1</v>
      </c>
      <c r="C109" s="69"/>
      <c r="D109" s="69"/>
      <c r="E109" s="69"/>
      <c r="F109" s="69"/>
      <c r="G109" s="69"/>
      <c r="H109" s="69"/>
      <c r="I109" s="69"/>
      <c r="J109" s="70"/>
      <c r="K109" s="49"/>
      <c r="L109" s="67" t="s">
        <v>79</v>
      </c>
      <c r="M109" s="49">
        <v>0</v>
      </c>
      <c r="N109" s="49"/>
    </row>
    <row r="110" spans="1:14" ht="20.25" customHeight="1">
      <c r="A110" s="22" t="str">
        <f>IF('Team Card'!$B$9="","",'Team Card'!$B$9)</f>
        <v>Joe Liquori</v>
      </c>
      <c r="B110" s="58">
        <f>IF(OR(GameCard5[[#This Row],[PA]]&gt;0,$E$105="Win (FORFEIT)",L110="Yes"),1,"")</f>
        <v>1</v>
      </c>
      <c r="C110" s="33"/>
      <c r="D110" s="33"/>
      <c r="E110" s="33"/>
      <c r="F110" s="33"/>
      <c r="G110" s="33"/>
      <c r="H110" s="33"/>
      <c r="I110" s="33"/>
      <c r="J110" s="34"/>
      <c r="K110" s="49"/>
      <c r="L110" s="66" t="s">
        <v>79</v>
      </c>
      <c r="M110" s="49">
        <v>0</v>
      </c>
      <c r="N110" s="49"/>
    </row>
    <row r="111" spans="1:14" ht="20.25" customHeight="1">
      <c r="A111" s="12" t="str">
        <f>IF('Team Card'!$B$10="","",'Team Card'!$B$10)</f>
        <v>Joey Watters</v>
      </c>
      <c r="B111" s="68">
        <f>IF(OR(GameCard5[[#This Row],[PA]]&gt;0,$E$105="Win (FORFEIT)",L111="Yes"),1,"")</f>
        <v>1</v>
      </c>
      <c r="C111" s="69"/>
      <c r="D111" s="69"/>
      <c r="E111" s="69"/>
      <c r="F111" s="69"/>
      <c r="G111" s="69"/>
      <c r="H111" s="69"/>
      <c r="I111" s="69"/>
      <c r="J111" s="70"/>
      <c r="K111" s="49"/>
      <c r="L111" s="67" t="s">
        <v>79</v>
      </c>
      <c r="M111" s="49">
        <v>0</v>
      </c>
      <c r="N111" s="49"/>
    </row>
    <row r="112" spans="1:14" ht="20.25" customHeight="1">
      <c r="A112" s="22" t="str">
        <f>IF('Team Card'!$B$11="","",'Team Card'!$B$11)</f>
        <v>Mason Blanchette</v>
      </c>
      <c r="B112" s="58">
        <f>IF(OR(GameCard5[[#This Row],[PA]]&gt;0,$E$105="Win (FORFEIT)",L112="Yes"),1,"")</f>
        <v>1</v>
      </c>
      <c r="C112" s="33"/>
      <c r="D112" s="33"/>
      <c r="E112" s="33"/>
      <c r="F112" s="33"/>
      <c r="G112" s="33"/>
      <c r="H112" s="33"/>
      <c r="I112" s="33"/>
      <c r="J112" s="34"/>
      <c r="K112" s="49"/>
      <c r="L112" s="66" t="s">
        <v>79</v>
      </c>
      <c r="M112" s="49">
        <v>0</v>
      </c>
      <c r="N112" s="49"/>
    </row>
    <row r="113" spans="1:14" ht="20.25" customHeight="1">
      <c r="A113" s="12" t="str">
        <f>IF('Team Card'!$B$12="","",'Team Card'!$B$12)</f>
        <v>Matt Liquori</v>
      </c>
      <c r="B113" s="68">
        <f>IF(OR(GameCard5[[#This Row],[PA]]&gt;0,$E$105="Win (FORFEIT)",L113="Yes"),1,"")</f>
        <v>1</v>
      </c>
      <c r="C113" s="69"/>
      <c r="D113" s="69"/>
      <c r="E113" s="69"/>
      <c r="F113" s="69"/>
      <c r="G113" s="69"/>
      <c r="H113" s="69"/>
      <c r="I113" s="69"/>
      <c r="J113" s="70"/>
      <c r="K113" s="49"/>
      <c r="L113" s="67" t="s">
        <v>79</v>
      </c>
      <c r="M113" s="49">
        <v>0</v>
      </c>
      <c r="N113" s="49"/>
    </row>
    <row r="114" spans="1:14" ht="20.25" customHeight="1">
      <c r="A114" s="22" t="str">
        <f>IF('Team Card'!$B$13="","",'Team Card'!$B$13)</f>
        <v>Mike Rizzo</v>
      </c>
      <c r="B114" s="58">
        <f>IF(OR(GameCard5[[#This Row],[PA]]&gt;0,$E$105="Win (FORFEIT)",L114="Yes"),1,"")</f>
        <v>1</v>
      </c>
      <c r="C114" s="33"/>
      <c r="D114" s="33"/>
      <c r="E114" s="33"/>
      <c r="F114" s="33"/>
      <c r="G114" s="33"/>
      <c r="H114" s="33"/>
      <c r="I114" s="33"/>
      <c r="J114" s="34"/>
      <c r="K114" s="49"/>
      <c r="L114" s="66" t="s">
        <v>79</v>
      </c>
      <c r="M114" s="49">
        <v>0</v>
      </c>
      <c r="N114" s="49"/>
    </row>
    <row r="115" spans="1:14" ht="20.25" customHeight="1">
      <c r="A115" s="12" t="str">
        <f>IF('Team Card'!$B$14="","",'Team Card'!$B$14)</f>
        <v>Pete Maruzella</v>
      </c>
      <c r="B115" s="68">
        <f>IF(OR(GameCard5[[#This Row],[PA]]&gt;0,$E$105="Win (FORFEIT)",L115="Yes"),1,"")</f>
        <v>1</v>
      </c>
      <c r="C115" s="69"/>
      <c r="D115" s="69"/>
      <c r="E115" s="69"/>
      <c r="F115" s="69"/>
      <c r="G115" s="69"/>
      <c r="H115" s="69"/>
      <c r="I115" s="69"/>
      <c r="J115" s="70"/>
      <c r="K115" s="49"/>
      <c r="L115" s="67" t="s">
        <v>79</v>
      </c>
      <c r="M115" s="49">
        <v>0</v>
      </c>
      <c r="N115" s="49"/>
    </row>
    <row r="116" spans="1:14" ht="20.25" customHeight="1">
      <c r="A116" s="22" t="str">
        <f>IF('Team Card'!$B$15="","",'Team Card'!$B$15)</f>
        <v>PJ Closius</v>
      </c>
      <c r="B116" s="58">
        <f>IF(OR(GameCard5[[#This Row],[PA]]&gt;0,$E$105="Win (FORFEIT)",L116="Yes"),1,"")</f>
        <v>1</v>
      </c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79</v>
      </c>
      <c r="M116" s="49">
        <v>0</v>
      </c>
      <c r="N116" s="49"/>
    </row>
    <row r="117" spans="1:14" ht="20.25" customHeight="1">
      <c r="A117" s="12" t="str">
        <f>IF('Team Card'!$B$16="","",'Team Card'!$B$16)</f>
        <v>Randy Lienhardt</v>
      </c>
      <c r="B117" s="68">
        <f>IF(OR(GameCard5[[#This Row],[PA]]&gt;0,$E$105="Win (FORFEIT)",L117="Yes"),1,"")</f>
        <v>1</v>
      </c>
      <c r="C117" s="69"/>
      <c r="D117" s="69"/>
      <c r="E117" s="69"/>
      <c r="F117" s="69"/>
      <c r="G117" s="69"/>
      <c r="H117" s="69"/>
      <c r="I117" s="69"/>
      <c r="J117" s="70"/>
      <c r="K117" s="49"/>
      <c r="L117" s="67" t="s">
        <v>79</v>
      </c>
      <c r="M117" s="49">
        <v>0</v>
      </c>
      <c r="N117" s="49"/>
    </row>
    <row r="118" spans="1:14" ht="20.25" customHeight="1">
      <c r="A118" s="22" t="str">
        <f>IF('Team Card'!$B$17="","",'Team Card'!$B$17)</f>
        <v>Scott Brown</v>
      </c>
      <c r="B118" s="58">
        <f>IF(OR(GameCard5[[#This Row],[PA]]&gt;0,$E$105="Win (FORFEIT)",L118="Yes"),1,"")</f>
        <v>1</v>
      </c>
      <c r="C118" s="33"/>
      <c r="D118" s="33"/>
      <c r="E118" s="33"/>
      <c r="F118" s="33"/>
      <c r="G118" s="33"/>
      <c r="H118" s="33"/>
      <c r="I118" s="33"/>
      <c r="J118" s="34"/>
      <c r="K118" s="49"/>
      <c r="L118" s="66" t="s">
        <v>79</v>
      </c>
      <c r="M118" s="49">
        <v>0</v>
      </c>
      <c r="N118" s="49"/>
    </row>
    <row r="119" spans="1:14" ht="20.25" customHeight="1">
      <c r="A119" s="12" t="str">
        <f>IF('Team Card'!$B$18="","",'Team Card'!$B$18)</f>
        <v>Steve Maruzella</v>
      </c>
      <c r="B119" s="68">
        <f>IF(OR(GameCard5[[#This Row],[PA]]&gt;0,$E$105="Win (FORFEIT)",L119="Yes"),1,"")</f>
        <v>1</v>
      </c>
      <c r="C119" s="69"/>
      <c r="D119" s="69"/>
      <c r="E119" s="69"/>
      <c r="F119" s="69"/>
      <c r="G119" s="69"/>
      <c r="H119" s="69"/>
      <c r="I119" s="69"/>
      <c r="J119" s="70"/>
      <c r="K119" s="49"/>
      <c r="L119" s="67" t="s">
        <v>79</v>
      </c>
      <c r="M119" s="49">
        <v>0</v>
      </c>
      <c r="N119" s="49"/>
    </row>
    <row r="120" spans="1:14" ht="20.25" customHeight="1">
      <c r="A120" s="22" t="str">
        <f>IF('Team Card'!$B$19="","",'Team Card'!$B$19)</f>
        <v>TJ Smith</v>
      </c>
      <c r="B120" s="58">
        <f>IF(OR(GameCard5[[#This Row],[PA]]&gt;0,$E$105="Win (FORFEIT)",L120="Yes"),1,"")</f>
        <v>1</v>
      </c>
      <c r="C120" s="33"/>
      <c r="D120" s="33"/>
      <c r="E120" s="33"/>
      <c r="F120" s="33"/>
      <c r="G120" s="33"/>
      <c r="H120" s="33"/>
      <c r="I120" s="33"/>
      <c r="J120" s="34"/>
      <c r="K120" s="49"/>
      <c r="L120" s="66" t="s">
        <v>79</v>
      </c>
      <c r="M120" s="49">
        <v>0</v>
      </c>
      <c r="N120" s="49"/>
    </row>
    <row r="121" spans="1:14" ht="20.25" customHeight="1">
      <c r="A121" s="12" t="str">
        <f>IF('Team Card'!$B$20="","",'Team Card'!$B$20)</f>
        <v>Tom Liquori</v>
      </c>
      <c r="B121" s="68">
        <f>IF(OR(GameCard5[[#This Row],[PA]]&gt;0,$E$105="Win (FORFEIT)",L121="Yes"),1,"")</f>
        <v>1</v>
      </c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79</v>
      </c>
      <c r="M121" s="49">
        <v>0</v>
      </c>
      <c r="N121" s="49"/>
    </row>
    <row r="122" spans="1:14" ht="20.25" customHeight="1">
      <c r="A122" s="22" t="str">
        <f>IF('Team Card'!$B$21="","",'Team Card'!$B$21)</f>
        <v>Tony Pais</v>
      </c>
      <c r="B122" s="58">
        <f>IF(OR(GameCard5[[#This Row],[PA]]&gt;0,$E$105="Win (FORFEIT)",L122="Yes"),1,"")</f>
        <v>1</v>
      </c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79</v>
      </c>
      <c r="M122" s="49">
        <v>0</v>
      </c>
      <c r="N122" s="49"/>
    </row>
    <row r="123" spans="1:14" ht="20.25" customHeight="1">
      <c r="A123" s="12" t="str">
        <f>IF('Team Card'!$B$22="","",'Team Card'!$B$22)</f>
        <v>Tyler Nutting</v>
      </c>
      <c r="B123" s="68">
        <f>IF(OR(GameCard5[[#This Row],[PA]]&gt;0,$E$105="Win (FORFEIT)",L123="Yes"),1,"")</f>
        <v>1</v>
      </c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79</v>
      </c>
      <c r="M123" s="49">
        <v>0</v>
      </c>
      <c r="N123" s="49"/>
    </row>
    <row r="124" spans="1:14" ht="20.25" customHeight="1">
      <c r="A124" s="22" t="str">
        <f>IF('Team Card'!$B$23="","",'Team Card'!$B$23)</f>
        <v>Jimmy Kapp Jr</v>
      </c>
      <c r="B124" s="58">
        <f>IF(OR(GameCard5[[#This Row],[PA]]&gt;0,$E$105="Win (FORFEIT)",L124="Yes"),1,"")</f>
        <v>1</v>
      </c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79</v>
      </c>
      <c r="M124" s="49">
        <v>0</v>
      </c>
      <c r="N124" s="49"/>
    </row>
    <row r="125" spans="1:14" ht="20.25" customHeight="1">
      <c r="A125" s="12" t="str">
        <f>IF('Team Card'!$B$24="","",'Team Card'!$B$24)</f>
        <v>Dave Perkins</v>
      </c>
      <c r="B125" s="68">
        <f>IF(OR(GameCard5[[#This Row],[PA]]&gt;0,$E$105="Win (FORFEIT)",L125="Yes"),1,"")</f>
        <v>1</v>
      </c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79</v>
      </c>
      <c r="M125" s="49">
        <v>0</v>
      </c>
      <c r="N125" s="49"/>
    </row>
    <row r="126" spans="1:14" ht="20.25" customHeight="1">
      <c r="A126" s="22" t="str">
        <f>IF('Team Card'!$B$25="","",'Team Card'!$B$25)</f>
        <v>Ray Ritch</v>
      </c>
      <c r="B126" s="58">
        <f>IF(OR(GameCard5[[#This Row],[PA]]&gt;0,$E$105="Win (FORFEIT)",L126="Yes"),1,"")</f>
        <v>1</v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79</v>
      </c>
      <c r="M126" s="49">
        <v>0</v>
      </c>
      <c r="N126" s="49"/>
    </row>
    <row r="127" spans="1:14" ht="20.25" customHeight="1">
      <c r="A127" s="12" t="str">
        <f>IF('Team Card'!$B$26="","",'Team Card'!$B$26)</f>
        <v>John Watters</v>
      </c>
      <c r="B127" s="68">
        <f>IF(OR(GameCard5[[#This Row],[PA]]&gt;0,$E$105="Win (FORFEIT)",L127="Yes"),1,"")</f>
        <v>1</v>
      </c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79</v>
      </c>
      <c r="M127" s="49">
        <v>0</v>
      </c>
      <c r="N127" s="49"/>
    </row>
    <row r="128" spans="1:14" ht="20.25" customHeight="1">
      <c r="A128" s="22" t="str">
        <f>IF('Team Card'!$B$27="","",'Team Card'!$B$27)</f>
        <v>Jim Parker</v>
      </c>
      <c r="B128" s="58">
        <f>IF(OR(GameCard5[[#This Row],[PA]]&gt;0,$E$105="Win (FORFEIT)",L128="Yes"),1,"")</f>
        <v>1</v>
      </c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79</v>
      </c>
      <c r="M128" s="49">
        <v>0</v>
      </c>
      <c r="N128" s="49"/>
    </row>
    <row r="129" spans="1:14" ht="20.25" customHeight="1">
      <c r="A129" s="12" t="str">
        <f>IF('Team Card'!$B$28="","",'Team Card'!$B$28)</f>
        <v>M Parker</v>
      </c>
      <c r="B129" s="68">
        <f>IF(OR(GameCard5[[#This Row],[PA]]&gt;0,$E$105="Win (FORFEIT)",L129="Yes"),1,"")</f>
        <v>1</v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79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>
        <f>IF(OR(GameCard5[[#This Row],[PA]]&gt;0,$E$105="Win (FORFEIT)",L130="Yes"),1,"")</f>
        <v>1</v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79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>
        <f>IF(OR(GameCard5[[#This Row],[PA]]&gt;0,$E$105="Win (FORFEIT)",L131="Yes"),1,"")</f>
        <v>1</v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79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>
        <f>IF(OR(GameCard5[[#This Row],[PA]]&gt;0,$E$105="Win (FORFEIT)",L132="Yes"),1,"")</f>
        <v>1</v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79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0</v>
      </c>
      <c r="D133" s="45">
        <f t="shared" ref="D133" si="18">SUM(D108:D132)</f>
        <v>0</v>
      </c>
      <c r="E133" s="44">
        <f t="shared" ref="E133" si="19">SUM(E108:E132)</f>
        <v>0</v>
      </c>
      <c r="F133" s="44">
        <f t="shared" ref="F133" si="20">SUM(F108:F132)</f>
        <v>0</v>
      </c>
      <c r="G133" s="44">
        <f t="shared" ref="G133" si="21">SUM(G108:G132)</f>
        <v>0</v>
      </c>
      <c r="H133" s="44">
        <f t="shared" ref="H133" si="22">SUM(H108:H132)</f>
        <v>0</v>
      </c>
      <c r="I133" s="44">
        <f t="shared" ref="I133" si="23">SUM(I108:I132)</f>
        <v>0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8" t="s">
        <v>21</v>
      </c>
      <c r="B135" s="88"/>
      <c r="C135" s="88"/>
      <c r="D135" s="88"/>
      <c r="E135" s="88"/>
      <c r="F135" s="88"/>
      <c r="G135" s="88"/>
      <c r="H135" s="88"/>
      <c r="I135" s="88"/>
      <c r="J135" s="88"/>
      <c r="K135" s="49"/>
      <c r="L135" s="49"/>
      <c r="M135" s="49">
        <v>0</v>
      </c>
      <c r="N135" s="49"/>
    </row>
    <row r="136" spans="1:14" ht="20.25" customHeight="1">
      <c r="A136" s="86"/>
      <c r="B136" s="87"/>
      <c r="C136" s="87"/>
      <c r="D136" s="87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13</v>
      </c>
      <c r="B137" s="84">
        <v>42879</v>
      </c>
      <c r="C137" s="84"/>
      <c r="D137" s="13" t="s">
        <v>37</v>
      </c>
      <c r="E137" s="85" t="s">
        <v>44</v>
      </c>
      <c r="F137" s="85"/>
      <c r="G137" s="23" t="s">
        <v>12</v>
      </c>
      <c r="H137" s="89" t="s">
        <v>42</v>
      </c>
      <c r="I137" s="89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76</v>
      </c>
      <c r="M139" s="49">
        <v>0</v>
      </c>
      <c r="N139" s="49"/>
    </row>
    <row r="140" spans="1:14" ht="20.25" customHeight="1">
      <c r="A140" s="22" t="str">
        <f>IF('Team Card'!$B$7="","",'Team Card'!$B$7)</f>
        <v>Alex Nutting</v>
      </c>
      <c r="B140" s="58" t="str">
        <f>IF(OR(GameCard6[[#This Row],[PA]]&gt;0,$E$137="Win (FORFEIT)",L140="Yes"),1,"")</f>
        <v/>
      </c>
      <c r="C140" s="33"/>
      <c r="D140" s="33"/>
      <c r="E140" s="33"/>
      <c r="F140" s="33"/>
      <c r="G140" s="33"/>
      <c r="H140" s="33"/>
      <c r="I140" s="33"/>
      <c r="J140" s="34"/>
      <c r="K140" s="49"/>
      <c r="L140" s="66" t="s">
        <v>79</v>
      </c>
      <c r="M140" s="49">
        <v>0</v>
      </c>
      <c r="N140" s="49"/>
    </row>
    <row r="141" spans="1:14" ht="20.25" customHeight="1">
      <c r="A141" s="12" t="str">
        <f>IF('Team Card'!$B$8="","",'Team Card'!$B$8)</f>
        <v>Jimmy Kapp Sr</v>
      </c>
      <c r="B141" s="68">
        <f>IF(OR(GameCard6[[#This Row],[PA]]&gt;0,$E$137="Win (FORFEIT)",L141="Yes"),1,"")</f>
        <v>1</v>
      </c>
      <c r="C141" s="69">
        <v>4</v>
      </c>
      <c r="D141" s="69">
        <v>4</v>
      </c>
      <c r="E141" s="69">
        <v>1</v>
      </c>
      <c r="F141" s="69"/>
      <c r="G141" s="69"/>
      <c r="H141" s="69"/>
      <c r="I141" s="69"/>
      <c r="J141" s="70"/>
      <c r="K141" s="49"/>
      <c r="L141" s="67" t="s">
        <v>79</v>
      </c>
      <c r="M141" s="49">
        <v>0</v>
      </c>
      <c r="N141" s="49"/>
    </row>
    <row r="142" spans="1:14" ht="20.25" customHeight="1">
      <c r="A142" s="22" t="str">
        <f>IF('Team Card'!$B$9="","",'Team Card'!$B$9)</f>
        <v>Joe Liquori</v>
      </c>
      <c r="B142" s="58" t="str">
        <f>IF(OR(GameCard6[[#This Row],[PA]]&gt;0,$E$137="Win (FORFEIT)",L142="Yes"),1,"")</f>
        <v/>
      </c>
      <c r="C142" s="33"/>
      <c r="D142" s="33"/>
      <c r="E142" s="33"/>
      <c r="F142" s="33"/>
      <c r="G142" s="33"/>
      <c r="H142" s="33"/>
      <c r="I142" s="33"/>
      <c r="J142" s="34"/>
      <c r="K142" s="49"/>
      <c r="L142" s="66" t="s">
        <v>79</v>
      </c>
      <c r="M142" s="49">
        <v>0</v>
      </c>
      <c r="N142" s="49"/>
    </row>
    <row r="143" spans="1:14" ht="20.25" customHeight="1">
      <c r="A143" s="12" t="str">
        <f>IF('Team Card'!$B$10="","",'Team Card'!$B$10)</f>
        <v>Joey Watters</v>
      </c>
      <c r="B143" s="68">
        <f>IF(OR(GameCard6[[#This Row],[PA]]&gt;0,$E$137="Win (FORFEIT)",L143="Yes"),1,"")</f>
        <v>1</v>
      </c>
      <c r="C143" s="69">
        <v>4</v>
      </c>
      <c r="D143" s="69">
        <v>3</v>
      </c>
      <c r="E143" s="69">
        <v>2</v>
      </c>
      <c r="F143" s="69">
        <v>1</v>
      </c>
      <c r="G143" s="69">
        <v>2</v>
      </c>
      <c r="H143" s="69">
        <v>1</v>
      </c>
      <c r="I143" s="69"/>
      <c r="J143" s="70"/>
      <c r="K143" s="49"/>
      <c r="L143" s="67" t="s">
        <v>79</v>
      </c>
      <c r="M143" s="49">
        <v>0</v>
      </c>
      <c r="N143" s="49"/>
    </row>
    <row r="144" spans="1:14" ht="20.25" customHeight="1">
      <c r="A144" s="22" t="str">
        <f>IF('Team Card'!$B$11="","",'Team Card'!$B$11)</f>
        <v>Mason Blanchette</v>
      </c>
      <c r="B144" s="58" t="str">
        <f>IF(OR(GameCard6[[#This Row],[PA]]&gt;0,$E$137="Win (FORFEIT)",L144="Yes"),1,"")</f>
        <v/>
      </c>
      <c r="C144" s="33"/>
      <c r="D144" s="33"/>
      <c r="E144" s="33"/>
      <c r="F144" s="33"/>
      <c r="G144" s="33"/>
      <c r="H144" s="33"/>
      <c r="I144" s="33"/>
      <c r="J144" s="34"/>
      <c r="K144" s="49"/>
      <c r="L144" s="66" t="s">
        <v>79</v>
      </c>
      <c r="M144" s="49">
        <v>0</v>
      </c>
      <c r="N144" s="49"/>
    </row>
    <row r="145" spans="1:14" ht="20.25" customHeight="1">
      <c r="A145" s="12" t="str">
        <f>IF('Team Card'!$B$12="","",'Team Card'!$B$12)</f>
        <v>Matt Liquori</v>
      </c>
      <c r="B145" s="68" t="str">
        <f>IF(OR(GameCard6[[#This Row],[PA]]&gt;0,$E$137="Win (FORFEIT)",L145="Yes"),1,"")</f>
        <v/>
      </c>
      <c r="C145" s="69"/>
      <c r="D145" s="69"/>
      <c r="E145" s="69"/>
      <c r="F145" s="69"/>
      <c r="G145" s="69"/>
      <c r="H145" s="69"/>
      <c r="I145" s="69"/>
      <c r="J145" s="70"/>
      <c r="K145" s="49"/>
      <c r="L145" s="67" t="s">
        <v>79</v>
      </c>
      <c r="M145" s="49">
        <v>0</v>
      </c>
      <c r="N145" s="49"/>
    </row>
    <row r="146" spans="1:14" ht="20.25" customHeight="1">
      <c r="A146" s="22" t="str">
        <f>IF('Team Card'!$B$13="","",'Team Card'!$B$13)</f>
        <v>Mike Rizzo</v>
      </c>
      <c r="B146" s="58">
        <f>IF(OR(GameCard6[[#This Row],[PA]]&gt;0,$E$137="Win (FORFEIT)",L146="Yes"),1,"")</f>
        <v>1</v>
      </c>
      <c r="C146" s="33">
        <v>4</v>
      </c>
      <c r="D146" s="33">
        <v>3</v>
      </c>
      <c r="E146" s="33">
        <v>2</v>
      </c>
      <c r="F146" s="33">
        <v>1</v>
      </c>
      <c r="G146" s="33">
        <v>2</v>
      </c>
      <c r="H146" s="33">
        <v>1</v>
      </c>
      <c r="I146" s="33"/>
      <c r="J146" s="34"/>
      <c r="K146" s="49"/>
      <c r="L146" s="66" t="s">
        <v>79</v>
      </c>
      <c r="M146" s="49">
        <v>0</v>
      </c>
      <c r="N146" s="49"/>
    </row>
    <row r="147" spans="1:14" ht="20.25" customHeight="1">
      <c r="A147" s="12" t="str">
        <f>IF('Team Card'!$B$14="","",'Team Card'!$B$14)</f>
        <v>Pete Maruzella</v>
      </c>
      <c r="B147" s="68">
        <f>IF(OR(GameCard6[[#This Row],[PA]]&gt;0,$E$137="Win (FORFEIT)",L147="Yes"),1,"")</f>
        <v>1</v>
      </c>
      <c r="C147" s="69">
        <v>4</v>
      </c>
      <c r="D147" s="69">
        <v>4</v>
      </c>
      <c r="E147" s="69">
        <v>2</v>
      </c>
      <c r="F147" s="69"/>
      <c r="G147" s="69">
        <v>2</v>
      </c>
      <c r="H147" s="69"/>
      <c r="I147" s="69"/>
      <c r="J147" s="70"/>
      <c r="K147" s="49"/>
      <c r="L147" s="67" t="s">
        <v>79</v>
      </c>
      <c r="M147" s="49">
        <v>0</v>
      </c>
      <c r="N147" s="49"/>
    </row>
    <row r="148" spans="1:14" ht="20.25" customHeight="1">
      <c r="A148" s="22" t="str">
        <f>IF('Team Card'!$B$15="","",'Team Card'!$B$15)</f>
        <v>PJ Closius</v>
      </c>
      <c r="B148" s="58" t="str">
        <f>IF(OR(GameCard6[[#This Row],[PA]]&gt;0,$E$137="Win (FORFEIT)",L148="Yes"),1,"")</f>
        <v/>
      </c>
      <c r="C148" s="33"/>
      <c r="D148" s="33"/>
      <c r="E148" s="33"/>
      <c r="F148" s="33"/>
      <c r="G148" s="33"/>
      <c r="H148" s="33"/>
      <c r="I148" s="33"/>
      <c r="J148" s="34"/>
      <c r="K148" s="49"/>
      <c r="L148" s="66" t="s">
        <v>79</v>
      </c>
      <c r="M148" s="49">
        <v>0</v>
      </c>
      <c r="N148" s="49"/>
    </row>
    <row r="149" spans="1:14" ht="20.25" customHeight="1">
      <c r="A149" s="12" t="str">
        <f>IF('Team Card'!$B$16="","",'Team Card'!$B$16)</f>
        <v>Randy Lienhardt</v>
      </c>
      <c r="B149" s="68">
        <f>IF(OR(GameCard6[[#This Row],[PA]]&gt;0,$E$137="Win (FORFEIT)",L149="Yes"),1,"")</f>
        <v>1</v>
      </c>
      <c r="C149" s="69">
        <v>5</v>
      </c>
      <c r="D149" s="69">
        <v>5</v>
      </c>
      <c r="E149" s="69">
        <v>2</v>
      </c>
      <c r="F149" s="69">
        <v>2</v>
      </c>
      <c r="G149" s="69"/>
      <c r="H149" s="69"/>
      <c r="I149" s="69"/>
      <c r="J149" s="70"/>
      <c r="K149" s="49"/>
      <c r="L149" s="67" t="s">
        <v>79</v>
      </c>
      <c r="M149" s="49">
        <v>0</v>
      </c>
      <c r="N149" s="49"/>
    </row>
    <row r="150" spans="1:14" ht="20.25" customHeight="1">
      <c r="A150" s="22" t="str">
        <f>IF('Team Card'!$B$17="","",'Team Card'!$B$17)</f>
        <v>Scott Brown</v>
      </c>
      <c r="B150" s="58" t="str">
        <f>IF(OR(GameCard6[[#This Row],[PA]]&gt;0,$E$137="Win (FORFEIT)",L150="Yes"),1,"")</f>
        <v/>
      </c>
      <c r="C150" s="33"/>
      <c r="D150" s="33"/>
      <c r="E150" s="33"/>
      <c r="F150" s="33"/>
      <c r="G150" s="33"/>
      <c r="H150" s="33"/>
      <c r="I150" s="33"/>
      <c r="J150" s="34"/>
      <c r="K150" s="49"/>
      <c r="L150" s="66" t="s">
        <v>79</v>
      </c>
      <c r="M150" s="49">
        <v>0</v>
      </c>
      <c r="N150" s="49"/>
    </row>
    <row r="151" spans="1:14" ht="20.25" customHeight="1">
      <c r="A151" s="12" t="str">
        <f>IF('Team Card'!$B$18="","",'Team Card'!$B$18)</f>
        <v>Steve Maruzella</v>
      </c>
      <c r="B151" s="68">
        <f>IF(OR(GameCard6[[#This Row],[PA]]&gt;0,$E$137="Win (FORFEIT)",L151="Yes"),1,"")</f>
        <v>1</v>
      </c>
      <c r="C151" s="69">
        <v>4</v>
      </c>
      <c r="D151" s="69">
        <v>4</v>
      </c>
      <c r="E151" s="69">
        <v>2</v>
      </c>
      <c r="F151" s="69">
        <v>2</v>
      </c>
      <c r="G151" s="69">
        <v>2</v>
      </c>
      <c r="H151" s="69"/>
      <c r="I151" s="69"/>
      <c r="J151" s="70"/>
      <c r="K151" s="49"/>
      <c r="L151" s="67" t="s">
        <v>79</v>
      </c>
      <c r="M151" s="49">
        <v>0</v>
      </c>
      <c r="N151" s="49"/>
    </row>
    <row r="152" spans="1:14" ht="20.25" customHeight="1">
      <c r="A152" s="22" t="str">
        <f>IF('Team Card'!$B$19="","",'Team Card'!$B$19)</f>
        <v>TJ Smith</v>
      </c>
      <c r="B152" s="58">
        <f>IF(OR(GameCard6[[#This Row],[PA]]&gt;0,$E$137="Win (FORFEIT)",L152="Yes"),1,"")</f>
        <v>1</v>
      </c>
      <c r="C152" s="33">
        <v>4</v>
      </c>
      <c r="D152" s="33">
        <v>4</v>
      </c>
      <c r="E152" s="33">
        <v>0</v>
      </c>
      <c r="F152" s="33"/>
      <c r="G152" s="33"/>
      <c r="H152" s="33"/>
      <c r="I152" s="33"/>
      <c r="J152" s="34"/>
      <c r="K152" s="49"/>
      <c r="L152" s="66" t="s">
        <v>79</v>
      </c>
      <c r="M152" s="49">
        <v>0</v>
      </c>
      <c r="N152" s="49"/>
    </row>
    <row r="153" spans="1:14" ht="20.25" customHeight="1">
      <c r="A153" s="12" t="str">
        <f>IF('Team Card'!$B$20="","",'Team Card'!$B$20)</f>
        <v>Tom Liquori</v>
      </c>
      <c r="B153" s="68">
        <f>IF(OR(GameCard6[[#This Row],[PA]]&gt;0,$E$137="Win (FORFEIT)",L153="Yes"),1,"")</f>
        <v>1</v>
      </c>
      <c r="C153" s="69">
        <v>4</v>
      </c>
      <c r="D153" s="69">
        <v>4</v>
      </c>
      <c r="E153" s="69">
        <v>2</v>
      </c>
      <c r="F153" s="69">
        <v>2</v>
      </c>
      <c r="G153" s="69"/>
      <c r="H153" s="69"/>
      <c r="I153" s="69"/>
      <c r="J153" s="70"/>
      <c r="K153" s="49"/>
      <c r="L153" s="67" t="s">
        <v>79</v>
      </c>
      <c r="M153" s="49">
        <v>0</v>
      </c>
      <c r="N153" s="49"/>
    </row>
    <row r="154" spans="1:14" ht="20.25" customHeight="1">
      <c r="A154" s="22" t="str">
        <f>IF('Team Card'!$B$21="","",'Team Card'!$B$21)</f>
        <v>Tony Pais</v>
      </c>
      <c r="B154" s="58">
        <f>IF(OR(GameCard6[[#This Row],[PA]]&gt;0,$E$137="Win (FORFEIT)",L154="Yes"),1,"")</f>
        <v>1</v>
      </c>
      <c r="C154" s="33">
        <v>4</v>
      </c>
      <c r="D154" s="33">
        <v>4</v>
      </c>
      <c r="E154" s="33">
        <v>1</v>
      </c>
      <c r="F154" s="33">
        <v>1</v>
      </c>
      <c r="G154" s="33"/>
      <c r="H154" s="33"/>
      <c r="I154" s="33"/>
      <c r="J154" s="34"/>
      <c r="K154" s="49"/>
      <c r="L154" s="66" t="s">
        <v>79</v>
      </c>
      <c r="M154" s="49">
        <v>0</v>
      </c>
      <c r="N154" s="49"/>
    </row>
    <row r="155" spans="1:14" ht="20.25" customHeight="1">
      <c r="A155" s="12" t="str">
        <f>IF('Team Card'!$B$22="","",'Team Card'!$B$22)</f>
        <v>Tyler Nutting</v>
      </c>
      <c r="B155" s="68">
        <f>IF(OR(GameCard6[[#This Row],[PA]]&gt;0,$E$137="Win (FORFEIT)",L155="Yes"),1,"")</f>
        <v>1</v>
      </c>
      <c r="C155" s="69">
        <v>4</v>
      </c>
      <c r="D155" s="69">
        <v>4</v>
      </c>
      <c r="E155" s="69">
        <v>3</v>
      </c>
      <c r="F155" s="69">
        <v>3</v>
      </c>
      <c r="G155" s="69">
        <v>3</v>
      </c>
      <c r="H155" s="69"/>
      <c r="I155" s="69"/>
      <c r="J155" s="70"/>
      <c r="K155" s="49"/>
      <c r="L155" s="67" t="s">
        <v>79</v>
      </c>
      <c r="M155" s="49">
        <v>0</v>
      </c>
      <c r="N155" s="49"/>
    </row>
    <row r="156" spans="1:14" ht="20.25" customHeight="1">
      <c r="A156" s="22" t="str">
        <f>IF('Team Card'!$B$23="","",'Team Card'!$B$23)</f>
        <v>Jimmy Kapp Jr</v>
      </c>
      <c r="B156" s="58" t="str">
        <f>IF(OR(GameCard6[[#This Row],[PA]]&gt;0,$E$137="Win (FORFEIT)",L156="Yes"),1,"")</f>
        <v/>
      </c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79</v>
      </c>
      <c r="M156" s="49">
        <v>0</v>
      </c>
      <c r="N156" s="49"/>
    </row>
    <row r="157" spans="1:14" ht="20.25" customHeight="1">
      <c r="A157" s="12" t="str">
        <f>IF('Team Card'!$B$24="","",'Team Card'!$B$24)</f>
        <v>Dave Perkins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79</v>
      </c>
      <c r="M157" s="49">
        <v>0</v>
      </c>
      <c r="N157" s="49"/>
    </row>
    <row r="158" spans="1:14" ht="20.25" customHeight="1">
      <c r="A158" s="22" t="str">
        <f>IF('Team Card'!$B$25="","",'Team Card'!$B$25)</f>
        <v>Ray Ritch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79</v>
      </c>
      <c r="M158" s="49">
        <v>0</v>
      </c>
      <c r="N158" s="49"/>
    </row>
    <row r="159" spans="1:14" ht="20.25" customHeight="1">
      <c r="A159" s="12" t="str">
        <f>IF('Team Card'!$B$26="","",'Team Card'!$B$26)</f>
        <v>John Watters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79</v>
      </c>
      <c r="M159" s="49">
        <v>0</v>
      </c>
      <c r="N159" s="49"/>
    </row>
    <row r="160" spans="1:14" ht="20.25" customHeight="1">
      <c r="A160" s="22" t="str">
        <f>IF('Team Card'!$B$27="","",'Team Card'!$B$27)</f>
        <v>Jim Parker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79</v>
      </c>
      <c r="M160" s="49">
        <v>0</v>
      </c>
      <c r="N160" s="49"/>
    </row>
    <row r="161" spans="1:14" ht="20.25" customHeight="1">
      <c r="A161" s="12" t="str">
        <f>IF('Team Card'!$B$28="","",'Team Card'!$B$28)</f>
        <v>M Parker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79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79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79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79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41</v>
      </c>
      <c r="D165" s="45">
        <f t="shared" ref="D165" si="26">SUM(D140:D164)</f>
        <v>39</v>
      </c>
      <c r="E165" s="44">
        <f t="shared" ref="E165" si="27">SUM(E140:E164)</f>
        <v>17</v>
      </c>
      <c r="F165" s="44">
        <f t="shared" ref="F165" si="28">SUM(F140:F164)</f>
        <v>12</v>
      </c>
      <c r="G165" s="44">
        <f t="shared" ref="G165" si="29">SUM(G140:G164)</f>
        <v>11</v>
      </c>
      <c r="H165" s="44">
        <f t="shared" ref="H165" si="30">SUM(H140:H164)</f>
        <v>2</v>
      </c>
      <c r="I165" s="44">
        <f t="shared" ref="I165" si="31">SUM(I140:I164)</f>
        <v>0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8" t="s">
        <v>22</v>
      </c>
      <c r="B167" s="88"/>
      <c r="C167" s="88"/>
      <c r="D167" s="88"/>
      <c r="E167" s="88"/>
      <c r="F167" s="88"/>
      <c r="G167" s="88"/>
      <c r="H167" s="88"/>
      <c r="I167" s="88"/>
      <c r="J167" s="88"/>
      <c r="K167" s="49"/>
      <c r="L167" s="49"/>
      <c r="M167" s="49">
        <v>0</v>
      </c>
      <c r="N167" s="49"/>
    </row>
    <row r="168" spans="1:14" ht="20.25" customHeight="1">
      <c r="A168" s="86"/>
      <c r="B168" s="87"/>
      <c r="C168" s="87"/>
      <c r="D168" s="87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13</v>
      </c>
      <c r="B169" s="84">
        <v>42886</v>
      </c>
      <c r="C169" s="84"/>
      <c r="D169" s="13" t="s">
        <v>37</v>
      </c>
      <c r="E169" s="85" t="s">
        <v>45</v>
      </c>
      <c r="F169" s="85"/>
      <c r="G169" s="23" t="s">
        <v>12</v>
      </c>
      <c r="H169" s="89" t="s">
        <v>40</v>
      </c>
      <c r="I169" s="89"/>
      <c r="J169" s="38"/>
      <c r="K169" s="48">
        <f>IF(OR(E169="Win",E169="Win (FORFEIT)"),1,0)</f>
        <v>0</v>
      </c>
      <c r="L169" s="49">
        <f>IF(OR(E169="Loss",E169="Loss (FORFEIT)"),1,0)</f>
        <v>1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76</v>
      </c>
      <c r="M171" s="49">
        <v>0</v>
      </c>
      <c r="N171" s="49"/>
    </row>
    <row r="172" spans="1:14" ht="20.25" customHeight="1">
      <c r="A172" s="22" t="str">
        <f>IF('Team Card'!$B$7="","",'Team Card'!$B$7)</f>
        <v>Alex Nutting</v>
      </c>
      <c r="B172" s="58">
        <f>IF(OR(GameCard7[[#This Row],[PA]]&gt;0,$E$169="Win (FORFEIT)",L172="Yes"),1,"")</f>
        <v>1</v>
      </c>
      <c r="C172" s="33">
        <v>3</v>
      </c>
      <c r="D172" s="33">
        <v>2</v>
      </c>
      <c r="E172" s="33">
        <v>2</v>
      </c>
      <c r="F172" s="33"/>
      <c r="G172" s="33"/>
      <c r="H172" s="33"/>
      <c r="I172" s="33">
        <v>1</v>
      </c>
      <c r="J172" s="34"/>
      <c r="K172" s="49"/>
      <c r="L172" s="66" t="s">
        <v>79</v>
      </c>
      <c r="M172" s="49">
        <v>0</v>
      </c>
      <c r="N172" s="49"/>
    </row>
    <row r="173" spans="1:14" ht="20.25" customHeight="1">
      <c r="A173" s="12" t="str">
        <f>IF('Team Card'!$B$8="","",'Team Card'!$B$8)</f>
        <v>Jimmy Kapp Sr</v>
      </c>
      <c r="B173" s="68">
        <f>IF(OR(GameCard7[[#This Row],[PA]]&gt;0,$E$169="Win (FORFEIT)",L173="Yes"),1,"")</f>
        <v>1</v>
      </c>
      <c r="C173" s="69">
        <v>3</v>
      </c>
      <c r="D173" s="69">
        <v>3</v>
      </c>
      <c r="E173" s="69">
        <v>2</v>
      </c>
      <c r="F173" s="69">
        <v>1</v>
      </c>
      <c r="G173" s="69"/>
      <c r="H173" s="69"/>
      <c r="I173" s="69"/>
      <c r="J173" s="70"/>
      <c r="K173" s="49"/>
      <c r="L173" s="67" t="s">
        <v>79</v>
      </c>
      <c r="M173" s="49">
        <v>0</v>
      </c>
      <c r="N173" s="49"/>
    </row>
    <row r="174" spans="1:14" ht="20.25" customHeight="1">
      <c r="A174" s="22" t="str">
        <f>IF('Team Card'!$B$9="","",'Team Card'!$B$9)</f>
        <v>Joe Liquori</v>
      </c>
      <c r="B174" s="58" t="str">
        <f>IF(OR(GameCard7[[#This Row],[PA]]&gt;0,$E$169="Win (FORFEIT)",L174="Yes"),1,"")</f>
        <v/>
      </c>
      <c r="C174" s="33"/>
      <c r="D174" s="33"/>
      <c r="E174" s="33"/>
      <c r="F174" s="33"/>
      <c r="G174" s="33"/>
      <c r="H174" s="33"/>
      <c r="I174" s="33"/>
      <c r="J174" s="34"/>
      <c r="K174" s="49"/>
      <c r="L174" s="66" t="s">
        <v>79</v>
      </c>
      <c r="M174" s="49">
        <v>0</v>
      </c>
      <c r="N174" s="49"/>
    </row>
    <row r="175" spans="1:14" ht="20.25" customHeight="1">
      <c r="A175" s="12" t="str">
        <f>IF('Team Card'!$B$10="","",'Team Card'!$B$10)</f>
        <v>Joey Watters</v>
      </c>
      <c r="B175" s="68">
        <f>IF(OR(GameCard7[[#This Row],[PA]]&gt;0,$E$169="Win (FORFEIT)",L175="Yes"),1,"")</f>
        <v>1</v>
      </c>
      <c r="C175" s="69">
        <v>3</v>
      </c>
      <c r="D175" s="69">
        <v>2</v>
      </c>
      <c r="E175" s="69">
        <v>1</v>
      </c>
      <c r="F175" s="69"/>
      <c r="G175" s="69">
        <v>1</v>
      </c>
      <c r="H175" s="69"/>
      <c r="I175" s="69">
        <v>1</v>
      </c>
      <c r="J175" s="70"/>
      <c r="K175" s="49"/>
      <c r="L175" s="67" t="s">
        <v>79</v>
      </c>
      <c r="M175" s="49">
        <v>0</v>
      </c>
      <c r="N175" s="49"/>
    </row>
    <row r="176" spans="1:14" ht="20.25" customHeight="1">
      <c r="A176" s="22" t="str">
        <f>IF('Team Card'!$B$11="","",'Team Card'!$B$11)</f>
        <v>Mason Blanchette</v>
      </c>
      <c r="B176" s="58" t="str">
        <f>IF(OR(GameCard7[[#This Row],[PA]]&gt;0,$E$169="Win (FORFEIT)",L176="Yes"),1,"")</f>
        <v/>
      </c>
      <c r="C176" s="33"/>
      <c r="D176" s="33"/>
      <c r="E176" s="33"/>
      <c r="F176" s="33"/>
      <c r="G176" s="33"/>
      <c r="H176" s="33"/>
      <c r="I176" s="33"/>
      <c r="J176" s="34"/>
      <c r="K176" s="49"/>
      <c r="L176" s="66" t="s">
        <v>79</v>
      </c>
      <c r="M176" s="49">
        <v>0</v>
      </c>
      <c r="N176" s="49"/>
    </row>
    <row r="177" spans="1:14" ht="20.25" customHeight="1">
      <c r="A177" s="12" t="str">
        <f>IF('Team Card'!$B$12="","",'Team Card'!$B$12)</f>
        <v>Matt Liquori</v>
      </c>
      <c r="B177" s="68" t="str">
        <f>IF(OR(GameCard7[[#This Row],[PA]]&gt;0,$E$169="Win (FORFEIT)",L177="Yes"),1,"")</f>
        <v/>
      </c>
      <c r="C177" s="69"/>
      <c r="D177" s="69"/>
      <c r="E177" s="69"/>
      <c r="F177" s="69"/>
      <c r="G177" s="69"/>
      <c r="H177" s="69"/>
      <c r="I177" s="69"/>
      <c r="J177" s="70"/>
      <c r="K177" s="49"/>
      <c r="L177" s="67" t="s">
        <v>79</v>
      </c>
      <c r="M177" s="49">
        <v>0</v>
      </c>
      <c r="N177" s="49"/>
    </row>
    <row r="178" spans="1:14" ht="20.25" customHeight="1">
      <c r="A178" s="22" t="str">
        <f>IF('Team Card'!$B$13="","",'Team Card'!$B$13)</f>
        <v>Mike Rizzo</v>
      </c>
      <c r="B178" s="58">
        <f>IF(OR(GameCard7[[#This Row],[PA]]&gt;0,$E$169="Win (FORFEIT)",L178="Yes"),1,"")</f>
        <v>1</v>
      </c>
      <c r="C178" s="33">
        <v>3</v>
      </c>
      <c r="D178" s="33">
        <v>3</v>
      </c>
      <c r="E178" s="33">
        <v>1</v>
      </c>
      <c r="F178" s="33"/>
      <c r="G178" s="33"/>
      <c r="H178" s="33"/>
      <c r="I178" s="33"/>
      <c r="J178" s="34"/>
      <c r="K178" s="49"/>
      <c r="L178" s="66" t="s">
        <v>79</v>
      </c>
      <c r="M178" s="49">
        <v>0</v>
      </c>
      <c r="N178" s="49"/>
    </row>
    <row r="179" spans="1:14" ht="20.25" customHeight="1">
      <c r="A179" s="12" t="str">
        <f>IF('Team Card'!$B$14="","",'Team Card'!$B$14)</f>
        <v>Pete Maruzella</v>
      </c>
      <c r="B179" s="68">
        <f>IF(OR(GameCard7[[#This Row],[PA]]&gt;0,$E$169="Win (FORFEIT)",L179="Yes"),1,"")</f>
        <v>1</v>
      </c>
      <c r="C179" s="69">
        <v>3</v>
      </c>
      <c r="D179" s="69">
        <v>2</v>
      </c>
      <c r="E179" s="69">
        <v>0</v>
      </c>
      <c r="F179" s="69"/>
      <c r="G179" s="69">
        <v>1</v>
      </c>
      <c r="H179" s="69">
        <v>1</v>
      </c>
      <c r="I179" s="69"/>
      <c r="J179" s="70"/>
      <c r="K179" s="49"/>
      <c r="L179" s="67" t="s">
        <v>79</v>
      </c>
      <c r="M179" s="49">
        <v>0</v>
      </c>
      <c r="N179" s="49"/>
    </row>
    <row r="180" spans="1:14" ht="20.25" customHeight="1">
      <c r="A180" s="22" t="str">
        <f>IF('Team Card'!$B$15="","",'Team Card'!$B$15)</f>
        <v>PJ Closius</v>
      </c>
      <c r="B180" s="58" t="str">
        <f>IF(OR(GameCard7[[#This Row],[PA]]&gt;0,$E$169="Win (FORFEIT)",L180="Yes"),1,"")</f>
        <v/>
      </c>
      <c r="C180" s="33"/>
      <c r="D180" s="33"/>
      <c r="E180" s="33"/>
      <c r="F180" s="33"/>
      <c r="G180" s="33"/>
      <c r="H180" s="33"/>
      <c r="I180" s="33"/>
      <c r="J180" s="34"/>
      <c r="K180" s="49"/>
      <c r="L180" s="66" t="s">
        <v>79</v>
      </c>
      <c r="M180" s="49">
        <v>0</v>
      </c>
      <c r="N180" s="49"/>
    </row>
    <row r="181" spans="1:14" ht="20.25" customHeight="1">
      <c r="A181" s="12" t="str">
        <f>IF('Team Card'!$B$16="","",'Team Card'!$B$16)</f>
        <v>Randy Lienhardt</v>
      </c>
      <c r="B181" s="68">
        <f>IF(OR(GameCard7[[#This Row],[PA]]&gt;0,$E$169="Win (FORFEIT)",L181="Yes"),1,"")</f>
        <v>1</v>
      </c>
      <c r="C181" s="69">
        <v>3</v>
      </c>
      <c r="D181" s="69">
        <v>3</v>
      </c>
      <c r="E181" s="69">
        <v>2</v>
      </c>
      <c r="F181" s="69">
        <v>1</v>
      </c>
      <c r="G181" s="69"/>
      <c r="H181" s="69"/>
      <c r="I181" s="69"/>
      <c r="J181" s="70"/>
      <c r="K181" s="49"/>
      <c r="L181" s="67" t="s">
        <v>79</v>
      </c>
      <c r="M181" s="49">
        <v>0</v>
      </c>
      <c r="N181" s="49"/>
    </row>
    <row r="182" spans="1:14" ht="20.25" customHeight="1">
      <c r="A182" s="22" t="str">
        <f>IF('Team Card'!$B$17="","",'Team Card'!$B$17)</f>
        <v>Scott Brown</v>
      </c>
      <c r="B182" s="58" t="str">
        <f>IF(OR(GameCard7[[#This Row],[PA]]&gt;0,$E$169="Win (FORFEIT)",L182="Yes"),1,"")</f>
        <v/>
      </c>
      <c r="C182" s="33"/>
      <c r="D182" s="33"/>
      <c r="E182" s="33"/>
      <c r="F182" s="33"/>
      <c r="G182" s="33"/>
      <c r="H182" s="33"/>
      <c r="I182" s="33"/>
      <c r="J182" s="34"/>
      <c r="K182" s="49"/>
      <c r="L182" s="66" t="s">
        <v>79</v>
      </c>
      <c r="M182" s="49">
        <v>0</v>
      </c>
      <c r="N182" s="49"/>
    </row>
    <row r="183" spans="1:14" ht="20.25" customHeight="1">
      <c r="A183" s="12" t="str">
        <f>IF('Team Card'!$B$18="","",'Team Card'!$B$18)</f>
        <v>Steve Maruzella</v>
      </c>
      <c r="B183" s="68">
        <f>IF(OR(GameCard7[[#This Row],[PA]]&gt;0,$E$169="Win (FORFEIT)",L183="Yes"),1,"")</f>
        <v>1</v>
      </c>
      <c r="C183" s="69">
        <v>3</v>
      </c>
      <c r="D183" s="69">
        <v>3</v>
      </c>
      <c r="E183" s="69">
        <v>2</v>
      </c>
      <c r="F183" s="69">
        <v>1</v>
      </c>
      <c r="G183" s="69">
        <v>2</v>
      </c>
      <c r="H183" s="69"/>
      <c r="I183" s="69"/>
      <c r="J183" s="70"/>
      <c r="K183" s="49"/>
      <c r="L183" s="67" t="s">
        <v>79</v>
      </c>
      <c r="M183" s="49">
        <v>0</v>
      </c>
      <c r="N183" s="49"/>
    </row>
    <row r="184" spans="1:14" ht="20.25" customHeight="1">
      <c r="A184" s="22" t="str">
        <f>IF('Team Card'!$B$19="","",'Team Card'!$B$19)</f>
        <v>TJ Smith</v>
      </c>
      <c r="B184" s="58">
        <f>IF(OR(GameCard7[[#This Row],[PA]]&gt;0,$E$169="Win (FORFEIT)",L184="Yes"),1,"")</f>
        <v>1</v>
      </c>
      <c r="C184" s="33">
        <v>3</v>
      </c>
      <c r="D184" s="33">
        <v>3</v>
      </c>
      <c r="E184" s="33">
        <v>0</v>
      </c>
      <c r="F184" s="33"/>
      <c r="G184" s="33"/>
      <c r="H184" s="33"/>
      <c r="I184" s="33"/>
      <c r="J184" s="34"/>
      <c r="K184" s="49"/>
      <c r="L184" s="66" t="s">
        <v>79</v>
      </c>
      <c r="M184" s="49">
        <v>0</v>
      </c>
      <c r="N184" s="49"/>
    </row>
    <row r="185" spans="1:14" ht="20.25" customHeight="1">
      <c r="A185" s="12" t="str">
        <f>IF('Team Card'!$B$20="","",'Team Card'!$B$20)</f>
        <v>Tom Liquori</v>
      </c>
      <c r="B185" s="68">
        <f>IF(OR(GameCard7[[#This Row],[PA]]&gt;0,$E$169="Win (FORFEIT)",L185="Yes"),1,"")</f>
        <v>1</v>
      </c>
      <c r="C185" s="69">
        <v>3</v>
      </c>
      <c r="D185" s="69">
        <v>3</v>
      </c>
      <c r="E185" s="69">
        <v>0</v>
      </c>
      <c r="F185" s="69"/>
      <c r="G185" s="69"/>
      <c r="H185" s="69"/>
      <c r="I185" s="69"/>
      <c r="J185" s="70"/>
      <c r="K185" s="49"/>
      <c r="L185" s="67" t="s">
        <v>79</v>
      </c>
      <c r="M185" s="49">
        <v>0</v>
      </c>
      <c r="N185" s="49"/>
    </row>
    <row r="186" spans="1:14" ht="20.25" customHeight="1">
      <c r="A186" s="22" t="str">
        <f>IF('Team Card'!$B$21="","",'Team Card'!$B$21)</f>
        <v>Tony Pais</v>
      </c>
      <c r="B186" s="58">
        <f>IF(OR(GameCard7[[#This Row],[PA]]&gt;0,$E$169="Win (FORFEIT)",L186="Yes"),1,"")</f>
        <v>1</v>
      </c>
      <c r="C186" s="33">
        <v>3</v>
      </c>
      <c r="D186" s="33">
        <v>3</v>
      </c>
      <c r="E186" s="33">
        <v>2</v>
      </c>
      <c r="F186" s="33">
        <v>1</v>
      </c>
      <c r="G186" s="33">
        <v>1</v>
      </c>
      <c r="H186" s="33"/>
      <c r="I186" s="33"/>
      <c r="J186" s="34"/>
      <c r="K186" s="49"/>
      <c r="L186" s="66" t="s">
        <v>79</v>
      </c>
      <c r="M186" s="49">
        <v>0</v>
      </c>
      <c r="N186" s="49"/>
    </row>
    <row r="187" spans="1:14" ht="20.25" customHeight="1">
      <c r="A187" s="12" t="str">
        <f>IF('Team Card'!$B$22="","",'Team Card'!$B$22)</f>
        <v>Tyler Nutting</v>
      </c>
      <c r="B187" s="68">
        <f>IF(OR(GameCard7[[#This Row],[PA]]&gt;0,$E$169="Win (FORFEIT)",L187="Yes"),1,"")</f>
        <v>1</v>
      </c>
      <c r="C187" s="69">
        <v>3</v>
      </c>
      <c r="D187" s="69">
        <v>3</v>
      </c>
      <c r="E187" s="69">
        <v>0</v>
      </c>
      <c r="F187" s="69"/>
      <c r="G187" s="69"/>
      <c r="H187" s="69"/>
      <c r="I187" s="69"/>
      <c r="J187" s="70"/>
      <c r="K187" s="49"/>
      <c r="L187" s="67" t="s">
        <v>79</v>
      </c>
      <c r="M187" s="49">
        <v>0</v>
      </c>
      <c r="N187" s="49"/>
    </row>
    <row r="188" spans="1:14" ht="20.25" customHeight="1">
      <c r="A188" s="22" t="str">
        <f>IF('Team Card'!$B$23="","",'Team Card'!$B$23)</f>
        <v>Jimmy Kapp Jr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79</v>
      </c>
      <c r="M188" s="49">
        <v>0</v>
      </c>
      <c r="N188" s="49"/>
    </row>
    <row r="189" spans="1:14" ht="20.25" customHeight="1">
      <c r="A189" s="12" t="str">
        <f>IF('Team Card'!$B$24="","",'Team Card'!$B$24)</f>
        <v>Dave Perkins</v>
      </c>
      <c r="B189" s="68">
        <f>IF(OR(GameCard7[[#This Row],[PA]]&gt;0,$E$169="Win (FORFEIT)",L189="Yes"),1,"")</f>
        <v>1</v>
      </c>
      <c r="C189" s="69">
        <v>2</v>
      </c>
      <c r="D189" s="69">
        <v>2</v>
      </c>
      <c r="E189" s="69">
        <v>1</v>
      </c>
      <c r="F189" s="69">
        <v>1</v>
      </c>
      <c r="G189" s="69"/>
      <c r="H189" s="69"/>
      <c r="I189" s="69"/>
      <c r="J189" s="70"/>
      <c r="K189" s="49"/>
      <c r="L189" s="67" t="s">
        <v>79</v>
      </c>
      <c r="M189" s="49">
        <v>0</v>
      </c>
      <c r="N189" s="49"/>
    </row>
    <row r="190" spans="1:14" ht="20.25" customHeight="1">
      <c r="A190" s="22" t="str">
        <f>IF('Team Card'!$B$25="","",'Team Card'!$B$25)</f>
        <v>Ray Ritch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79</v>
      </c>
      <c r="M190" s="49">
        <v>0</v>
      </c>
      <c r="N190" s="49"/>
    </row>
    <row r="191" spans="1:14" ht="20.25" customHeight="1">
      <c r="A191" s="12" t="str">
        <f>IF('Team Card'!$B$26="","",'Team Card'!$B$26)</f>
        <v>John Watters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79</v>
      </c>
      <c r="M191" s="49">
        <v>0</v>
      </c>
      <c r="N191" s="49"/>
    </row>
    <row r="192" spans="1:14" ht="20.25" customHeight="1">
      <c r="A192" s="22" t="str">
        <f>IF('Team Card'!$B$27="","",'Team Card'!$B$27)</f>
        <v>Jim Parker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79</v>
      </c>
      <c r="M192" s="49">
        <v>0</v>
      </c>
      <c r="N192" s="49"/>
    </row>
    <row r="193" spans="1:14" ht="20.25" customHeight="1">
      <c r="A193" s="12" t="str">
        <f>IF('Team Card'!$B$28="","",'Team Card'!$B$28)</f>
        <v>M Parker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79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79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79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79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35</v>
      </c>
      <c r="D197" s="45">
        <f t="shared" ref="D197" si="34">SUM(D172:D196)</f>
        <v>32</v>
      </c>
      <c r="E197" s="44">
        <f t="shared" ref="E197" si="35">SUM(E172:E196)</f>
        <v>13</v>
      </c>
      <c r="F197" s="44">
        <f t="shared" ref="F197" si="36">SUM(F172:F196)</f>
        <v>5</v>
      </c>
      <c r="G197" s="44">
        <f t="shared" ref="G197" si="37">SUM(G172:G196)</f>
        <v>5</v>
      </c>
      <c r="H197" s="44">
        <f t="shared" ref="H197" si="38">SUM(H172:H196)</f>
        <v>1</v>
      </c>
      <c r="I197" s="44">
        <f t="shared" ref="I197" si="39">SUM(I172:I196)</f>
        <v>2</v>
      </c>
      <c r="J197" s="46">
        <f t="shared" ref="J197" si="40">SUM(J172:J196)</f>
        <v>0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8" t="s">
        <v>23</v>
      </c>
      <c r="B199" s="88"/>
      <c r="C199" s="88"/>
      <c r="D199" s="88"/>
      <c r="E199" s="88"/>
      <c r="F199" s="88"/>
      <c r="G199" s="88"/>
      <c r="H199" s="88"/>
      <c r="I199" s="88"/>
      <c r="J199" s="88"/>
      <c r="K199" s="49"/>
      <c r="L199" s="49"/>
      <c r="M199" s="49">
        <v>0</v>
      </c>
      <c r="N199" s="49"/>
    </row>
    <row r="200" spans="1:14" ht="20.25" customHeight="1">
      <c r="A200" s="86"/>
      <c r="B200" s="87"/>
      <c r="C200" s="87"/>
      <c r="D200" s="87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13</v>
      </c>
      <c r="B201" s="84">
        <v>42893</v>
      </c>
      <c r="C201" s="84"/>
      <c r="D201" s="13" t="s">
        <v>37</v>
      </c>
      <c r="E201" s="85" t="s">
        <v>44</v>
      </c>
      <c r="F201" s="85"/>
      <c r="G201" s="23" t="s">
        <v>12</v>
      </c>
      <c r="H201" s="89" t="s">
        <v>39</v>
      </c>
      <c r="I201" s="89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76</v>
      </c>
      <c r="M203" s="49">
        <v>0</v>
      </c>
      <c r="N203" s="49"/>
    </row>
    <row r="204" spans="1:14" ht="20.25" customHeight="1">
      <c r="A204" s="22" t="str">
        <f>IF('Team Card'!$B$7="","",'Team Card'!$B$7)</f>
        <v>Alex Nutting</v>
      </c>
      <c r="B204" s="58">
        <f>IF(OR(GameCard38[[#This Row],[PA]]&gt;0,$E$201="Win (FORFEIT)",L204="Yes"),1,"")</f>
        <v>1</v>
      </c>
      <c r="C204" s="33">
        <v>3</v>
      </c>
      <c r="D204" s="33">
        <v>3</v>
      </c>
      <c r="E204" s="33">
        <v>2</v>
      </c>
      <c r="F204" s="33">
        <v>2</v>
      </c>
      <c r="G204" s="33"/>
      <c r="H204" s="33"/>
      <c r="I204" s="33"/>
      <c r="J204" s="34"/>
      <c r="K204" s="49"/>
      <c r="L204" s="66" t="s">
        <v>79</v>
      </c>
      <c r="M204" s="49">
        <v>0</v>
      </c>
      <c r="N204" s="49"/>
    </row>
    <row r="205" spans="1:14" ht="20.25" customHeight="1">
      <c r="A205" s="12" t="str">
        <f>IF('Team Card'!$B$8="","",'Team Card'!$B$8)</f>
        <v>Jimmy Kapp Sr</v>
      </c>
      <c r="B205" s="68">
        <f>IF(OR(GameCard38[[#This Row],[PA]]&gt;0,$E$201="Win (FORFEIT)",L205="Yes"),1,"")</f>
        <v>1</v>
      </c>
      <c r="C205" s="69">
        <v>4</v>
      </c>
      <c r="D205" s="69">
        <v>4</v>
      </c>
      <c r="E205" s="69">
        <v>2</v>
      </c>
      <c r="F205" s="69"/>
      <c r="G205" s="69">
        <v>1</v>
      </c>
      <c r="H205" s="69"/>
      <c r="I205" s="69"/>
      <c r="J205" s="70"/>
      <c r="K205" s="49"/>
      <c r="L205" s="67" t="s">
        <v>79</v>
      </c>
      <c r="M205" s="49">
        <v>0</v>
      </c>
      <c r="N205" s="49"/>
    </row>
    <row r="206" spans="1:14" ht="20.25" customHeight="1">
      <c r="A206" s="22" t="str">
        <f>IF('Team Card'!$B$9="","",'Team Card'!$B$9)</f>
        <v>Joe Liquori</v>
      </c>
      <c r="B206" s="58" t="str">
        <f>IF(OR(GameCard38[[#This Row],[PA]]&gt;0,$E$201="Win (FORFEIT)",L206="Yes"),1,"")</f>
        <v/>
      </c>
      <c r="C206" s="33"/>
      <c r="D206" s="33"/>
      <c r="E206" s="33"/>
      <c r="F206" s="33"/>
      <c r="G206" s="33"/>
      <c r="H206" s="33"/>
      <c r="I206" s="33"/>
      <c r="J206" s="34"/>
      <c r="K206" s="49"/>
      <c r="L206" s="66" t="s">
        <v>79</v>
      </c>
      <c r="M206" s="49">
        <v>0</v>
      </c>
      <c r="N206" s="49"/>
    </row>
    <row r="207" spans="1:14" ht="20.25" customHeight="1">
      <c r="A207" s="12" t="str">
        <f>IF('Team Card'!$B$10="","",'Team Card'!$B$10)</f>
        <v>Joey Watters</v>
      </c>
      <c r="B207" s="68">
        <f>IF(OR(GameCard38[[#This Row],[PA]]&gt;0,$E$201="Win (FORFEIT)",L207="Yes"),1,"")</f>
        <v>1</v>
      </c>
      <c r="C207" s="69">
        <v>4</v>
      </c>
      <c r="D207" s="69">
        <v>4</v>
      </c>
      <c r="E207" s="69">
        <v>2</v>
      </c>
      <c r="F207" s="69">
        <v>1</v>
      </c>
      <c r="G207" s="69">
        <v>2</v>
      </c>
      <c r="H207" s="69"/>
      <c r="I207" s="69"/>
      <c r="J207" s="70"/>
      <c r="K207" s="49"/>
      <c r="L207" s="67" t="s">
        <v>79</v>
      </c>
      <c r="M207" s="49">
        <v>0</v>
      </c>
      <c r="N207" s="49"/>
    </row>
    <row r="208" spans="1:14" ht="20.25" customHeight="1">
      <c r="A208" s="22" t="str">
        <f>IF('Team Card'!$B$11="","",'Team Card'!$B$11)</f>
        <v>Mason Blanchette</v>
      </c>
      <c r="B208" s="58" t="str">
        <f>IF(OR(GameCard38[[#This Row],[PA]]&gt;0,$E$201="Win (FORFEIT)",L208="Yes"),1,"")</f>
        <v/>
      </c>
      <c r="C208" s="33"/>
      <c r="D208" s="33"/>
      <c r="E208" s="33"/>
      <c r="F208" s="33"/>
      <c r="G208" s="33"/>
      <c r="H208" s="33"/>
      <c r="I208" s="33"/>
      <c r="J208" s="34"/>
      <c r="K208" s="49"/>
      <c r="L208" s="66" t="s">
        <v>79</v>
      </c>
      <c r="M208" s="49">
        <v>0</v>
      </c>
      <c r="N208" s="49"/>
    </row>
    <row r="209" spans="1:14" ht="20.25" customHeight="1">
      <c r="A209" s="12" t="str">
        <f>IF('Team Card'!$B$12="","",'Team Card'!$B$12)</f>
        <v>Matt Liquori</v>
      </c>
      <c r="B209" s="68" t="str">
        <f>IF(OR(GameCard38[[#This Row],[PA]]&gt;0,$E$201="Win (FORFEIT)",L209="Yes"),1,"")</f>
        <v/>
      </c>
      <c r="C209" s="69"/>
      <c r="D209" s="69"/>
      <c r="E209" s="69"/>
      <c r="F209" s="69"/>
      <c r="G209" s="69"/>
      <c r="H209" s="69"/>
      <c r="I209" s="69"/>
      <c r="J209" s="70"/>
      <c r="K209" s="49"/>
      <c r="L209" s="67" t="s">
        <v>79</v>
      </c>
      <c r="M209" s="49">
        <v>0</v>
      </c>
      <c r="N209" s="49"/>
    </row>
    <row r="210" spans="1:14" ht="20.25" customHeight="1">
      <c r="A210" s="22" t="str">
        <f>IF('Team Card'!$B$13="","",'Team Card'!$B$13)</f>
        <v>Mike Rizzo</v>
      </c>
      <c r="B210" s="58">
        <f>IF(OR(GameCard38[[#This Row],[PA]]&gt;0,$E$201="Win (FORFEIT)",L210="Yes"),1,"")</f>
        <v>1</v>
      </c>
      <c r="C210" s="33">
        <v>4</v>
      </c>
      <c r="D210" s="33">
        <v>4</v>
      </c>
      <c r="E210" s="33">
        <v>1</v>
      </c>
      <c r="F210" s="33"/>
      <c r="G210" s="33"/>
      <c r="H210" s="33"/>
      <c r="I210" s="33"/>
      <c r="J210" s="34"/>
      <c r="K210" s="49"/>
      <c r="L210" s="66" t="s">
        <v>79</v>
      </c>
      <c r="M210" s="49">
        <v>0</v>
      </c>
      <c r="N210" s="49"/>
    </row>
    <row r="211" spans="1:14" ht="20.25" customHeight="1">
      <c r="A211" s="12" t="str">
        <f>IF('Team Card'!$B$14="","",'Team Card'!$B$14)</f>
        <v>Pete Maruzella</v>
      </c>
      <c r="B211" s="68">
        <f>IF(OR(GameCard38[[#This Row],[PA]]&gt;0,$E$201="Win (FORFEIT)",L211="Yes"),1,"")</f>
        <v>1</v>
      </c>
      <c r="C211" s="69">
        <v>3</v>
      </c>
      <c r="D211" s="69">
        <v>2</v>
      </c>
      <c r="E211" s="69">
        <v>1</v>
      </c>
      <c r="F211" s="69"/>
      <c r="G211" s="69">
        <v>1</v>
      </c>
      <c r="H211" s="69">
        <v>1</v>
      </c>
      <c r="I211" s="69"/>
      <c r="J211" s="70"/>
      <c r="K211" s="49"/>
      <c r="L211" s="67" t="s">
        <v>79</v>
      </c>
      <c r="M211" s="49">
        <v>0</v>
      </c>
      <c r="N211" s="49"/>
    </row>
    <row r="212" spans="1:14" ht="20.25" customHeight="1">
      <c r="A212" s="22" t="str">
        <f>IF('Team Card'!$B$15="","",'Team Card'!$B$15)</f>
        <v>PJ Closius</v>
      </c>
      <c r="B212" s="58" t="str">
        <f>IF(OR(GameCard38[[#This Row],[PA]]&gt;0,$E$201="Win (FORFEIT)",L212="Yes"),1,"")</f>
        <v/>
      </c>
      <c r="C212" s="33"/>
      <c r="D212" s="33"/>
      <c r="E212" s="33"/>
      <c r="F212" s="33"/>
      <c r="G212" s="33"/>
      <c r="H212" s="33"/>
      <c r="I212" s="33"/>
      <c r="J212" s="34"/>
      <c r="K212" s="49"/>
      <c r="L212" s="66" t="s">
        <v>79</v>
      </c>
      <c r="M212" s="49">
        <v>0</v>
      </c>
      <c r="N212" s="49"/>
    </row>
    <row r="213" spans="1:14" ht="20.25" customHeight="1">
      <c r="A213" s="12" t="str">
        <f>IF('Team Card'!$B$16="","",'Team Card'!$B$16)</f>
        <v>Randy Lienhardt</v>
      </c>
      <c r="B213" s="68">
        <f>IF(OR(GameCard38[[#This Row],[PA]]&gt;0,$E$201="Win (FORFEIT)",L213="Yes"),1,"")</f>
        <v>1</v>
      </c>
      <c r="C213" s="69">
        <v>4</v>
      </c>
      <c r="D213" s="69">
        <v>4</v>
      </c>
      <c r="E213" s="69">
        <v>1</v>
      </c>
      <c r="F213" s="69"/>
      <c r="G213" s="69">
        <v>3</v>
      </c>
      <c r="H213" s="69"/>
      <c r="I213" s="69"/>
      <c r="J213" s="70"/>
      <c r="K213" s="49"/>
      <c r="L213" s="67" t="s">
        <v>79</v>
      </c>
      <c r="M213" s="49">
        <v>0</v>
      </c>
      <c r="N213" s="49"/>
    </row>
    <row r="214" spans="1:14" ht="20.25" customHeight="1">
      <c r="A214" s="22" t="str">
        <f>IF('Team Card'!$B$17="","",'Team Card'!$B$17)</f>
        <v>Scott Brown</v>
      </c>
      <c r="B214" s="58" t="str">
        <f>IF(OR(GameCard38[[#This Row],[PA]]&gt;0,$E$201="Win (FORFEIT)",L214="Yes"),1,"")</f>
        <v/>
      </c>
      <c r="C214" s="33"/>
      <c r="D214" s="33"/>
      <c r="E214" s="33"/>
      <c r="F214" s="33"/>
      <c r="G214" s="33"/>
      <c r="H214" s="33"/>
      <c r="I214" s="33"/>
      <c r="J214" s="34"/>
      <c r="K214" s="49"/>
      <c r="L214" s="66" t="s">
        <v>79</v>
      </c>
      <c r="M214" s="49">
        <v>0</v>
      </c>
      <c r="N214" s="49"/>
    </row>
    <row r="215" spans="1:14" ht="20.25" customHeight="1">
      <c r="A215" s="12" t="str">
        <f>IF('Team Card'!$B$18="","",'Team Card'!$B$18)</f>
        <v>Steve Maruzella</v>
      </c>
      <c r="B215" s="68">
        <f>IF(OR(GameCard38[[#This Row],[PA]]&gt;0,$E$201="Win (FORFEIT)",L215="Yes"),1,"")</f>
        <v>1</v>
      </c>
      <c r="C215" s="69">
        <v>4</v>
      </c>
      <c r="D215" s="69">
        <v>4</v>
      </c>
      <c r="E215" s="69">
        <v>2</v>
      </c>
      <c r="F215" s="69">
        <v>1</v>
      </c>
      <c r="G215" s="69"/>
      <c r="H215" s="69"/>
      <c r="I215" s="69"/>
      <c r="J215" s="70"/>
      <c r="K215" s="49"/>
      <c r="L215" s="67" t="s">
        <v>79</v>
      </c>
      <c r="M215" s="49">
        <v>0</v>
      </c>
      <c r="N215" s="49"/>
    </row>
    <row r="216" spans="1:14" ht="20.25" customHeight="1">
      <c r="A216" s="22" t="str">
        <f>IF('Team Card'!$B$19="","",'Team Card'!$B$19)</f>
        <v>TJ Smith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79</v>
      </c>
      <c r="M216" s="49">
        <v>0</v>
      </c>
      <c r="N216" s="49"/>
    </row>
    <row r="217" spans="1:14" ht="20.25" customHeight="1">
      <c r="A217" s="12" t="str">
        <f>IF('Team Card'!$B$20="","",'Team Card'!$B$20)</f>
        <v>Tom Liquori</v>
      </c>
      <c r="B217" s="68">
        <f>IF(OR(GameCard38[[#This Row],[PA]]&gt;0,$E$201="Win (FORFEIT)",L217="Yes"),1,"")</f>
        <v>1</v>
      </c>
      <c r="C217" s="69">
        <v>3</v>
      </c>
      <c r="D217" s="69">
        <v>3</v>
      </c>
      <c r="E217" s="69">
        <v>2</v>
      </c>
      <c r="F217" s="69">
        <v>1</v>
      </c>
      <c r="G217" s="69"/>
      <c r="H217" s="69"/>
      <c r="I217" s="69"/>
      <c r="J217" s="70"/>
      <c r="K217" s="49"/>
      <c r="L217" s="67" t="s">
        <v>79</v>
      </c>
      <c r="M217" s="49">
        <v>0</v>
      </c>
      <c r="N217" s="49"/>
    </row>
    <row r="218" spans="1:14" ht="20.25" customHeight="1">
      <c r="A218" s="22" t="str">
        <f>IF('Team Card'!$B$21="","",'Team Card'!$B$21)</f>
        <v>Tony Pais</v>
      </c>
      <c r="B218" s="58">
        <f>IF(OR(GameCard38[[#This Row],[PA]]&gt;0,$E$201="Win (FORFEIT)",L218="Yes"),1,"")</f>
        <v>1</v>
      </c>
      <c r="C218" s="33">
        <v>4</v>
      </c>
      <c r="D218" s="33">
        <v>4</v>
      </c>
      <c r="E218" s="33">
        <v>3</v>
      </c>
      <c r="F218" s="33"/>
      <c r="G218" s="33"/>
      <c r="H218" s="33"/>
      <c r="I218" s="33"/>
      <c r="J218" s="34"/>
      <c r="K218" s="49"/>
      <c r="L218" s="66" t="s">
        <v>79</v>
      </c>
      <c r="M218" s="49">
        <v>0</v>
      </c>
      <c r="N218" s="49"/>
    </row>
    <row r="219" spans="1:14" ht="20.25" customHeight="1">
      <c r="A219" s="12" t="str">
        <f>IF('Team Card'!$B$22="","",'Team Card'!$B$22)</f>
        <v>Tyler Nutting</v>
      </c>
      <c r="B219" s="68">
        <f>IF(OR(GameCard38[[#This Row],[PA]]&gt;0,$E$201="Win (FORFEIT)",L219="Yes"),1,"")</f>
        <v>1</v>
      </c>
      <c r="C219" s="69">
        <v>4</v>
      </c>
      <c r="D219" s="69">
        <v>4</v>
      </c>
      <c r="E219" s="69">
        <v>0</v>
      </c>
      <c r="F219" s="69">
        <v>1</v>
      </c>
      <c r="G219" s="69"/>
      <c r="H219" s="69"/>
      <c r="I219" s="69"/>
      <c r="J219" s="70"/>
      <c r="K219" s="49"/>
      <c r="L219" s="67" t="s">
        <v>79</v>
      </c>
      <c r="M219" s="49">
        <v>0</v>
      </c>
      <c r="N219" s="49"/>
    </row>
    <row r="220" spans="1:14" ht="20.25" customHeight="1">
      <c r="A220" s="22" t="str">
        <f>IF('Team Card'!$B$23="","",'Team Card'!$B$23)</f>
        <v>Jimmy Kapp Jr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79</v>
      </c>
      <c r="M220" s="49">
        <v>0</v>
      </c>
      <c r="N220" s="49"/>
    </row>
    <row r="221" spans="1:14" ht="20.25" customHeight="1">
      <c r="A221" s="12" t="str">
        <f>IF('Team Card'!$B$24="","",'Team Card'!$B$24)</f>
        <v>Dave Perkins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79</v>
      </c>
      <c r="M221" s="49">
        <v>0</v>
      </c>
      <c r="N221" s="49"/>
    </row>
    <row r="222" spans="1:14" ht="20.25" customHeight="1">
      <c r="A222" s="22" t="str">
        <f>IF('Team Card'!$B$25="","",'Team Card'!$B$25)</f>
        <v>Ray Ritch</v>
      </c>
      <c r="B222" s="58">
        <f>IF(OR(GameCard38[[#This Row],[PA]]&gt;0,$E$201="Win (FORFEIT)",L222="Yes"),1,"")</f>
        <v>1</v>
      </c>
      <c r="C222" s="33">
        <v>3</v>
      </c>
      <c r="D222" s="33">
        <v>3</v>
      </c>
      <c r="E222" s="33">
        <v>1</v>
      </c>
      <c r="F222" s="33">
        <v>1</v>
      </c>
      <c r="G222" s="33"/>
      <c r="H222" s="33"/>
      <c r="I222" s="33"/>
      <c r="J222" s="34"/>
      <c r="K222" s="49"/>
      <c r="L222" s="66" t="s">
        <v>79</v>
      </c>
      <c r="M222" s="49">
        <v>0</v>
      </c>
      <c r="N222" s="49"/>
    </row>
    <row r="223" spans="1:14" ht="20.25" customHeight="1">
      <c r="A223" s="12" t="str">
        <f>IF('Team Card'!$B$26="","",'Team Card'!$B$26)</f>
        <v>John Watters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79</v>
      </c>
      <c r="M223" s="49">
        <v>0</v>
      </c>
      <c r="N223" s="49"/>
    </row>
    <row r="224" spans="1:14" ht="20.25" customHeight="1">
      <c r="A224" s="22" t="str">
        <f>IF('Team Card'!$B$27="","",'Team Card'!$B$27)</f>
        <v>Jim Parker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79</v>
      </c>
      <c r="M224" s="49">
        <v>0</v>
      </c>
      <c r="N224" s="49"/>
    </row>
    <row r="225" spans="1:14" ht="20.25" customHeight="1">
      <c r="A225" s="12" t="str">
        <f>IF('Team Card'!$B$28="","",'Team Card'!$B$28)</f>
        <v>M Parker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79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79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79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79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40</v>
      </c>
      <c r="D229" s="45">
        <f t="shared" ref="D229" si="42">SUM(D204:D228)</f>
        <v>39</v>
      </c>
      <c r="E229" s="44">
        <f t="shared" ref="E229" si="43">SUM(E204:E228)</f>
        <v>17</v>
      </c>
      <c r="F229" s="44">
        <f t="shared" ref="F229" si="44">SUM(F204:F228)</f>
        <v>7</v>
      </c>
      <c r="G229" s="44">
        <f t="shared" ref="G229" si="45">SUM(G204:G228)</f>
        <v>7</v>
      </c>
      <c r="H229" s="44">
        <f t="shared" ref="H229" si="46">SUM(H204:H228)</f>
        <v>1</v>
      </c>
      <c r="I229" s="44">
        <f t="shared" ref="I229" si="47">SUM(I204:I228)</f>
        <v>0</v>
      </c>
      <c r="J229" s="46">
        <f t="shared" ref="J229" si="48">SUM(J204:J228)</f>
        <v>0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8" t="s">
        <v>24</v>
      </c>
      <c r="B231" s="88"/>
      <c r="C231" s="88"/>
      <c r="D231" s="88"/>
      <c r="E231" s="88"/>
      <c r="F231" s="88"/>
      <c r="G231" s="88"/>
      <c r="H231" s="88"/>
      <c r="I231" s="88"/>
      <c r="J231" s="88"/>
      <c r="K231" s="49"/>
      <c r="L231" s="49"/>
      <c r="M231" s="49">
        <v>0</v>
      </c>
      <c r="N231" s="49"/>
    </row>
    <row r="232" spans="1:14" ht="20.25" customHeight="1">
      <c r="A232" s="86"/>
      <c r="B232" s="87"/>
      <c r="C232" s="87"/>
      <c r="D232" s="87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13</v>
      </c>
      <c r="B233" s="84">
        <v>42894</v>
      </c>
      <c r="C233" s="84"/>
      <c r="D233" s="13" t="s">
        <v>37</v>
      </c>
      <c r="E233" s="85" t="s">
        <v>45</v>
      </c>
      <c r="F233" s="85"/>
      <c r="G233" s="23" t="s">
        <v>12</v>
      </c>
      <c r="H233" s="89" t="s">
        <v>41</v>
      </c>
      <c r="I233" s="89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76</v>
      </c>
      <c r="M235" s="49">
        <v>0</v>
      </c>
      <c r="N235" s="49"/>
    </row>
    <row r="236" spans="1:14" ht="20.25" customHeight="1">
      <c r="A236" s="22" t="str">
        <f>IF('Team Card'!$B$7="","",'Team Card'!$B$7)</f>
        <v>Alex Nutting</v>
      </c>
      <c r="B236" s="58">
        <f>IF(OR(GameCard49[[#This Row],[PA]]&gt;0,$E$233="Win (FORFEIT)",L236="Yes"),1,"")</f>
        <v>1</v>
      </c>
      <c r="C236" s="33">
        <v>4</v>
      </c>
      <c r="D236" s="33">
        <v>4</v>
      </c>
      <c r="E236" s="33">
        <v>2</v>
      </c>
      <c r="F236" s="33"/>
      <c r="G236" s="33">
        <v>1</v>
      </c>
      <c r="H236" s="33"/>
      <c r="I236" s="33"/>
      <c r="J236" s="34"/>
      <c r="K236" s="49"/>
      <c r="L236" s="66" t="s">
        <v>79</v>
      </c>
      <c r="M236" s="49">
        <v>0</v>
      </c>
      <c r="N236" s="49"/>
    </row>
    <row r="237" spans="1:14" ht="20.25" customHeight="1">
      <c r="A237" s="12" t="str">
        <f>IF('Team Card'!$B$8="","",'Team Card'!$B$8)</f>
        <v>Jimmy Kapp Sr</v>
      </c>
      <c r="B237" s="68">
        <f>IF(OR(GameCard49[[#This Row],[PA]]&gt;0,$E$233="Win (FORFEIT)",L237="Yes"),1,"")</f>
        <v>1</v>
      </c>
      <c r="C237" s="69">
        <v>5</v>
      </c>
      <c r="D237" s="69">
        <v>5</v>
      </c>
      <c r="E237" s="69">
        <v>4</v>
      </c>
      <c r="F237" s="69">
        <v>1</v>
      </c>
      <c r="G237" s="69">
        <v>2</v>
      </c>
      <c r="H237" s="69"/>
      <c r="I237" s="69"/>
      <c r="J237" s="70"/>
      <c r="K237" s="49"/>
      <c r="L237" s="67" t="s">
        <v>79</v>
      </c>
      <c r="M237" s="49">
        <v>0</v>
      </c>
      <c r="N237" s="49"/>
    </row>
    <row r="238" spans="1:14" ht="20.25" customHeight="1">
      <c r="A238" s="22" t="str">
        <f>IF('Team Card'!$B$9="","",'Team Card'!$B$9)</f>
        <v>Joe Liquori</v>
      </c>
      <c r="B238" s="58" t="str">
        <f>IF(OR(GameCard49[[#This Row],[PA]]&gt;0,$E$233="Win (FORFEIT)",L238="Yes"),1,"")</f>
        <v/>
      </c>
      <c r="C238" s="33"/>
      <c r="D238" s="33"/>
      <c r="E238" s="33"/>
      <c r="F238" s="33"/>
      <c r="G238" s="33"/>
      <c r="H238" s="33"/>
      <c r="I238" s="33"/>
      <c r="J238" s="34"/>
      <c r="K238" s="49"/>
      <c r="L238" s="66" t="s">
        <v>79</v>
      </c>
      <c r="M238" s="49">
        <v>0</v>
      </c>
      <c r="N238" s="49"/>
    </row>
    <row r="239" spans="1:14" ht="20.25" customHeight="1">
      <c r="A239" s="12" t="str">
        <f>IF('Team Card'!$B$10="","",'Team Card'!$B$10)</f>
        <v>Joey Watters</v>
      </c>
      <c r="B239" s="68">
        <f>IF(OR(GameCard49[[#This Row],[PA]]&gt;0,$E$233="Win (FORFEIT)",L239="Yes"),1,"")</f>
        <v>1</v>
      </c>
      <c r="C239" s="69">
        <v>4</v>
      </c>
      <c r="D239" s="69">
        <v>4</v>
      </c>
      <c r="E239" s="69">
        <v>1</v>
      </c>
      <c r="F239" s="69"/>
      <c r="G239" s="69"/>
      <c r="H239" s="69"/>
      <c r="I239" s="69"/>
      <c r="J239" s="70"/>
      <c r="K239" s="49"/>
      <c r="L239" s="67" t="s">
        <v>79</v>
      </c>
      <c r="M239" s="49">
        <v>0</v>
      </c>
      <c r="N239" s="49"/>
    </row>
    <row r="240" spans="1:14" ht="20.25" customHeight="1">
      <c r="A240" s="22" t="str">
        <f>IF('Team Card'!$B$11="","",'Team Card'!$B$11)</f>
        <v>Mason Blanchette</v>
      </c>
      <c r="B240" s="58" t="str">
        <f>IF(OR(GameCard49[[#This Row],[PA]]&gt;0,$E$233="Win (FORFEIT)",L240="Yes"),1,"")</f>
        <v/>
      </c>
      <c r="C240" s="33"/>
      <c r="D240" s="33"/>
      <c r="E240" s="33"/>
      <c r="F240" s="33"/>
      <c r="G240" s="33"/>
      <c r="H240" s="33"/>
      <c r="I240" s="33"/>
      <c r="J240" s="34"/>
      <c r="K240" s="49"/>
      <c r="L240" s="66" t="s">
        <v>79</v>
      </c>
      <c r="M240" s="49">
        <v>0</v>
      </c>
      <c r="N240" s="49"/>
    </row>
    <row r="241" spans="1:14" ht="20.25" customHeight="1">
      <c r="A241" s="12" t="str">
        <f>IF('Team Card'!$B$12="","",'Team Card'!$B$12)</f>
        <v>Matt Liquori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79</v>
      </c>
      <c r="M241" s="49">
        <v>0</v>
      </c>
      <c r="N241" s="49"/>
    </row>
    <row r="242" spans="1:14" ht="20.25" customHeight="1">
      <c r="A242" s="22" t="str">
        <f>IF('Team Card'!$B$13="","",'Team Card'!$B$13)</f>
        <v>Mike Rizzo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79</v>
      </c>
      <c r="M242" s="49">
        <v>0</v>
      </c>
      <c r="N242" s="49"/>
    </row>
    <row r="243" spans="1:14" ht="20.25" customHeight="1">
      <c r="A243" s="12" t="str">
        <f>IF('Team Card'!$B$14="","",'Team Card'!$B$14)</f>
        <v>Pete Maruzella</v>
      </c>
      <c r="B243" s="68">
        <f>IF(OR(GameCard49[[#This Row],[PA]]&gt;0,$E$233="Win (FORFEIT)",L243="Yes"),1,"")</f>
        <v>1</v>
      </c>
      <c r="C243" s="69">
        <v>4</v>
      </c>
      <c r="D243" s="69">
        <v>4</v>
      </c>
      <c r="E243" s="69">
        <v>2</v>
      </c>
      <c r="F243" s="69">
        <v>2</v>
      </c>
      <c r="G243" s="69"/>
      <c r="H243" s="69"/>
      <c r="I243" s="69"/>
      <c r="J243" s="70"/>
      <c r="K243" s="49"/>
      <c r="L243" s="67" t="s">
        <v>79</v>
      </c>
      <c r="M243" s="49">
        <v>0</v>
      </c>
      <c r="N243" s="49"/>
    </row>
    <row r="244" spans="1:14" ht="20.25" customHeight="1">
      <c r="A244" s="22" t="str">
        <f>IF('Team Card'!$B$15="","",'Team Card'!$B$15)</f>
        <v>PJ Closius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79</v>
      </c>
      <c r="M244" s="49">
        <v>0</v>
      </c>
      <c r="N244" s="49"/>
    </row>
    <row r="245" spans="1:14" ht="20.25" customHeight="1">
      <c r="A245" s="12" t="str">
        <f>IF('Team Card'!$B$16="","",'Team Card'!$B$16)</f>
        <v>Randy Lienhardt</v>
      </c>
      <c r="B245" s="68">
        <f>IF(OR(GameCard49[[#This Row],[PA]]&gt;0,$E$233="Win (FORFEIT)",L245="Yes"),1,"")</f>
        <v>1</v>
      </c>
      <c r="C245" s="69">
        <v>5</v>
      </c>
      <c r="D245" s="69">
        <v>5</v>
      </c>
      <c r="E245" s="69">
        <v>4</v>
      </c>
      <c r="F245" s="69">
        <v>3</v>
      </c>
      <c r="G245" s="69"/>
      <c r="H245" s="69"/>
      <c r="I245" s="69"/>
      <c r="J245" s="70"/>
      <c r="K245" s="49"/>
      <c r="L245" s="67" t="s">
        <v>79</v>
      </c>
      <c r="M245" s="49">
        <v>0</v>
      </c>
      <c r="N245" s="49"/>
    </row>
    <row r="246" spans="1:14" ht="20.25" customHeight="1">
      <c r="A246" s="22" t="str">
        <f>IF('Team Card'!$B$17="","",'Team Card'!$B$17)</f>
        <v>Scott Brown</v>
      </c>
      <c r="B246" s="58" t="str">
        <f>IF(OR(GameCard49[[#This Row],[PA]]&gt;0,$E$233="Win (FORFEIT)",L246="Yes"),1,"")</f>
        <v/>
      </c>
      <c r="C246" s="33"/>
      <c r="D246" s="33"/>
      <c r="E246" s="33"/>
      <c r="F246" s="33"/>
      <c r="G246" s="33"/>
      <c r="H246" s="33"/>
      <c r="I246" s="33"/>
      <c r="J246" s="34"/>
      <c r="K246" s="49"/>
      <c r="L246" s="66" t="s">
        <v>79</v>
      </c>
      <c r="M246" s="49">
        <v>0</v>
      </c>
      <c r="N246" s="49"/>
    </row>
    <row r="247" spans="1:14" ht="20.25" customHeight="1">
      <c r="A247" s="12" t="str">
        <f>IF('Team Card'!$B$18="","",'Team Card'!$B$18)</f>
        <v>Steve Maruzella</v>
      </c>
      <c r="B247" s="68">
        <f>IF(OR(GameCard49[[#This Row],[PA]]&gt;0,$E$233="Win (FORFEIT)",L247="Yes"),1,"")</f>
        <v>1</v>
      </c>
      <c r="C247" s="69">
        <v>4</v>
      </c>
      <c r="D247" s="69">
        <v>4</v>
      </c>
      <c r="E247" s="69">
        <v>3</v>
      </c>
      <c r="F247" s="69">
        <v>1</v>
      </c>
      <c r="G247" s="69">
        <v>3</v>
      </c>
      <c r="H247" s="69"/>
      <c r="I247" s="69"/>
      <c r="J247" s="70"/>
      <c r="K247" s="49"/>
      <c r="L247" s="67" t="s">
        <v>79</v>
      </c>
      <c r="M247" s="49">
        <v>0</v>
      </c>
      <c r="N247" s="49"/>
    </row>
    <row r="248" spans="1:14" ht="20.25" customHeight="1">
      <c r="A248" s="22" t="str">
        <f>IF('Team Card'!$B$19="","",'Team Card'!$B$19)</f>
        <v>TJ Smith</v>
      </c>
      <c r="B248" s="58" t="str">
        <f>IF(OR(GameCard49[[#This Row],[PA]]&gt;0,$E$233="Win (FORFEIT)",L248="Yes"),1,"")</f>
        <v/>
      </c>
      <c r="C248" s="33"/>
      <c r="D248" s="33"/>
      <c r="E248" s="33"/>
      <c r="F248" s="33"/>
      <c r="G248" s="33"/>
      <c r="H248" s="33"/>
      <c r="I248" s="33"/>
      <c r="J248" s="34"/>
      <c r="K248" s="49"/>
      <c r="L248" s="66" t="s">
        <v>79</v>
      </c>
      <c r="M248" s="49">
        <v>0</v>
      </c>
      <c r="N248" s="49"/>
    </row>
    <row r="249" spans="1:14" ht="20.25" customHeight="1">
      <c r="A249" s="12" t="str">
        <f>IF('Team Card'!$B$20="","",'Team Card'!$B$20)</f>
        <v>Tom Liquori</v>
      </c>
      <c r="B249" s="68">
        <f>IF(OR(GameCard49[[#This Row],[PA]]&gt;0,$E$233="Win (FORFEIT)",L249="Yes"),1,"")</f>
        <v>1</v>
      </c>
      <c r="C249" s="69">
        <v>4</v>
      </c>
      <c r="D249" s="69">
        <v>3</v>
      </c>
      <c r="E249" s="69">
        <v>1</v>
      </c>
      <c r="F249" s="69"/>
      <c r="G249" s="69">
        <v>1</v>
      </c>
      <c r="H249" s="69"/>
      <c r="I249" s="69">
        <v>1</v>
      </c>
      <c r="J249" s="70"/>
      <c r="K249" s="49"/>
      <c r="L249" s="67" t="s">
        <v>79</v>
      </c>
      <c r="M249" s="49">
        <v>0</v>
      </c>
      <c r="N249" s="49"/>
    </row>
    <row r="250" spans="1:14" ht="20.25" customHeight="1">
      <c r="A250" s="22" t="str">
        <f>IF('Team Card'!$B$21="","",'Team Card'!$B$21)</f>
        <v>Tony Pais</v>
      </c>
      <c r="B250" s="58">
        <f>IF(OR(GameCard49[[#This Row],[PA]]&gt;0,$E$233="Win (FORFEIT)",L250="Yes"),1,"")</f>
        <v>1</v>
      </c>
      <c r="C250" s="33">
        <v>4</v>
      </c>
      <c r="D250" s="33">
        <v>4</v>
      </c>
      <c r="E250" s="33">
        <v>0</v>
      </c>
      <c r="F250" s="33">
        <v>1</v>
      </c>
      <c r="G250" s="33"/>
      <c r="H250" s="33"/>
      <c r="I250" s="33"/>
      <c r="J250" s="34"/>
      <c r="K250" s="49"/>
      <c r="L250" s="66" t="s">
        <v>79</v>
      </c>
      <c r="M250" s="49">
        <v>0</v>
      </c>
      <c r="N250" s="49"/>
    </row>
    <row r="251" spans="1:14" ht="20.25" customHeight="1">
      <c r="A251" s="12" t="str">
        <f>IF('Team Card'!$B$22="","",'Team Card'!$B$22)</f>
        <v>Tyler Nutting</v>
      </c>
      <c r="B251" s="68">
        <f>IF(OR(GameCard49[[#This Row],[PA]]&gt;0,$E$233="Win (FORFEIT)",L251="Yes"),1,"")</f>
        <v>1</v>
      </c>
      <c r="C251" s="69">
        <v>5</v>
      </c>
      <c r="D251" s="69">
        <v>5</v>
      </c>
      <c r="E251" s="69">
        <v>1</v>
      </c>
      <c r="F251" s="69">
        <v>1</v>
      </c>
      <c r="G251" s="69">
        <v>1</v>
      </c>
      <c r="H251" s="69"/>
      <c r="I251" s="69"/>
      <c r="J251" s="70"/>
      <c r="K251" s="49"/>
      <c r="L251" s="67" t="s">
        <v>79</v>
      </c>
      <c r="M251" s="49">
        <v>0</v>
      </c>
      <c r="N251" s="49"/>
    </row>
    <row r="252" spans="1:14" ht="20.25" customHeight="1">
      <c r="A252" s="22" t="str">
        <f>IF('Team Card'!$B$23="","",'Team Card'!$B$23)</f>
        <v>Jimmy Kapp Jr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79</v>
      </c>
      <c r="M252" s="49">
        <v>0</v>
      </c>
      <c r="N252" s="49"/>
    </row>
    <row r="253" spans="1:14" ht="20.25" customHeight="1">
      <c r="A253" s="12" t="str">
        <f>IF('Team Card'!$B$24="","",'Team Card'!$B$24)</f>
        <v>Dave Perkins</v>
      </c>
      <c r="B253" s="68">
        <f>IF(OR(GameCard49[[#This Row],[PA]]&gt;0,$E$233="Win (FORFEIT)",L253="Yes"),1,"")</f>
        <v>1</v>
      </c>
      <c r="C253" s="69">
        <v>4</v>
      </c>
      <c r="D253" s="69">
        <v>4</v>
      </c>
      <c r="E253" s="69">
        <v>0</v>
      </c>
      <c r="F253" s="69"/>
      <c r="G253" s="69"/>
      <c r="H253" s="69"/>
      <c r="I253" s="69"/>
      <c r="J253" s="70"/>
      <c r="K253" s="49"/>
      <c r="L253" s="67" t="s">
        <v>79</v>
      </c>
      <c r="M253" s="49">
        <v>0</v>
      </c>
      <c r="N253" s="49"/>
    </row>
    <row r="254" spans="1:14" ht="20.25" customHeight="1">
      <c r="A254" s="22" t="str">
        <f>IF('Team Card'!$B$25="","",'Team Card'!$B$25)</f>
        <v>Ray Ritch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79</v>
      </c>
      <c r="M254" s="49">
        <v>0</v>
      </c>
      <c r="N254" s="49"/>
    </row>
    <row r="255" spans="1:14" ht="20.25" customHeight="1">
      <c r="A255" s="12" t="str">
        <f>IF('Team Card'!$B$26="","",'Team Card'!$B$26)</f>
        <v>John Watters</v>
      </c>
      <c r="B255" s="68">
        <f>IF(OR(GameCard49[[#This Row],[PA]]&gt;0,$E$233="Win (FORFEIT)",L255="Yes"),1,"")</f>
        <v>1</v>
      </c>
      <c r="C255" s="69">
        <v>4</v>
      </c>
      <c r="D255" s="69">
        <v>4</v>
      </c>
      <c r="E255" s="69">
        <v>3</v>
      </c>
      <c r="F255" s="69">
        <v>2</v>
      </c>
      <c r="G255" s="69">
        <v>1</v>
      </c>
      <c r="H255" s="69"/>
      <c r="I255" s="69"/>
      <c r="J255" s="70"/>
      <c r="K255" s="49"/>
      <c r="L255" s="67" t="s">
        <v>79</v>
      </c>
      <c r="M255" s="49">
        <v>0</v>
      </c>
      <c r="N255" s="49"/>
    </row>
    <row r="256" spans="1:14" ht="20.25" customHeight="1">
      <c r="A256" s="22" t="str">
        <f>IF('Team Card'!$B$27="","",'Team Card'!$B$27)</f>
        <v>Jim Parker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79</v>
      </c>
      <c r="M256" s="49">
        <v>0</v>
      </c>
      <c r="N256" s="49"/>
    </row>
    <row r="257" spans="1:14" ht="20.25" customHeight="1">
      <c r="A257" s="12" t="str">
        <f>IF('Team Card'!$B$28="","",'Team Card'!$B$28)</f>
        <v>M Parker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79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79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79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79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47</v>
      </c>
      <c r="D261" s="45">
        <f t="shared" ref="D261" si="50">SUM(D236:D260)</f>
        <v>46</v>
      </c>
      <c r="E261" s="44">
        <f t="shared" ref="E261" si="51">SUM(E236:E260)</f>
        <v>21</v>
      </c>
      <c r="F261" s="44">
        <f t="shared" ref="F261" si="52">SUM(F236:F260)</f>
        <v>11</v>
      </c>
      <c r="G261" s="44">
        <f t="shared" ref="G261" si="53">SUM(G236:G260)</f>
        <v>9</v>
      </c>
      <c r="H261" s="44">
        <f t="shared" ref="H261" si="54">SUM(H236:H260)</f>
        <v>0</v>
      </c>
      <c r="I261" s="44">
        <f t="shared" ref="I261" si="55">SUM(I236:I260)</f>
        <v>1</v>
      </c>
      <c r="J261" s="46">
        <f t="shared" ref="J261" si="56">SUM(J236:J260)</f>
        <v>0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8" t="s">
        <v>25</v>
      </c>
      <c r="B263" s="88"/>
      <c r="C263" s="88"/>
      <c r="D263" s="88"/>
      <c r="E263" s="88"/>
      <c r="F263" s="88"/>
      <c r="G263" s="88"/>
      <c r="H263" s="88"/>
      <c r="I263" s="88"/>
      <c r="J263" s="88"/>
      <c r="K263" s="49"/>
      <c r="L263" s="49"/>
      <c r="M263" s="49">
        <v>0</v>
      </c>
      <c r="N263" s="49"/>
    </row>
    <row r="264" spans="1:14" ht="20.25" customHeight="1">
      <c r="A264" s="86"/>
      <c r="B264" s="87"/>
      <c r="C264" s="87"/>
      <c r="D264" s="87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13</v>
      </c>
      <c r="B265" s="84">
        <v>42900</v>
      </c>
      <c r="C265" s="84"/>
      <c r="D265" s="13" t="s">
        <v>37</v>
      </c>
      <c r="E265" s="85" t="s">
        <v>44</v>
      </c>
      <c r="F265" s="85"/>
      <c r="G265" s="23" t="s">
        <v>12</v>
      </c>
      <c r="H265" s="89" t="s">
        <v>97</v>
      </c>
      <c r="I265" s="89"/>
      <c r="J265" s="38"/>
      <c r="K265" s="48">
        <f>IF(OR(E265="Win",E265="Win (FORFEIT)"),1,0)</f>
        <v>1</v>
      </c>
      <c r="L265" s="49">
        <f>IF(OR(E265="Loss",E265="Loss (FORFEIT)"),1,0)</f>
        <v>0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76</v>
      </c>
      <c r="M267" s="49">
        <v>0</v>
      </c>
      <c r="N267" s="49"/>
    </row>
    <row r="268" spans="1:14" ht="20.25" customHeight="1">
      <c r="A268" s="22" t="str">
        <f>IF('Team Card'!$B$7="","",'Team Card'!$B$7)</f>
        <v>Alex Nutting</v>
      </c>
      <c r="B268" s="58">
        <f>IF(OR(GameCard510[[#This Row],[PA]]&gt;0,$E$265="Win (FORFEIT)",L268="Yes"),1,"")</f>
        <v>1</v>
      </c>
      <c r="C268" s="33">
        <v>3</v>
      </c>
      <c r="D268" s="33">
        <v>3</v>
      </c>
      <c r="E268" s="33">
        <v>0</v>
      </c>
      <c r="F268" s="33"/>
      <c r="G268" s="33"/>
      <c r="H268" s="33"/>
      <c r="I268" s="33"/>
      <c r="J268" s="34"/>
      <c r="K268" s="49"/>
      <c r="L268" s="66" t="s">
        <v>79</v>
      </c>
      <c r="M268" s="49">
        <v>0</v>
      </c>
      <c r="N268" s="49"/>
    </row>
    <row r="269" spans="1:14" ht="20.25" customHeight="1">
      <c r="A269" s="12" t="str">
        <f>IF('Team Card'!$B$8="","",'Team Card'!$B$8)</f>
        <v>Jimmy Kapp Sr</v>
      </c>
      <c r="B269" s="68">
        <f>IF(OR(GameCard510[[#This Row],[PA]]&gt;0,$E$265="Win (FORFEIT)",L269="Yes"),1,"")</f>
        <v>1</v>
      </c>
      <c r="C269" s="69">
        <v>4</v>
      </c>
      <c r="D269" s="69">
        <v>4</v>
      </c>
      <c r="E269" s="69">
        <v>1</v>
      </c>
      <c r="F269" s="69"/>
      <c r="G269" s="69"/>
      <c r="H269" s="69"/>
      <c r="I269" s="69"/>
      <c r="J269" s="70"/>
      <c r="K269" s="49"/>
      <c r="L269" s="67" t="s">
        <v>79</v>
      </c>
      <c r="M269" s="49">
        <v>0</v>
      </c>
      <c r="N269" s="49"/>
    </row>
    <row r="270" spans="1:14" ht="20.25" customHeight="1">
      <c r="A270" s="22" t="str">
        <f>IF('Team Card'!$B$9="","",'Team Card'!$B$9)</f>
        <v>Joe Liquori</v>
      </c>
      <c r="B270" s="58" t="str">
        <f>IF(OR(GameCard510[[#This Row],[PA]]&gt;0,$E$265="Win (FORFEIT)",L270="Yes"),1,"")</f>
        <v/>
      </c>
      <c r="C270" s="33"/>
      <c r="D270" s="33"/>
      <c r="E270" s="33"/>
      <c r="F270" s="33"/>
      <c r="G270" s="33"/>
      <c r="H270" s="33"/>
      <c r="I270" s="33"/>
      <c r="J270" s="34"/>
      <c r="K270" s="49"/>
      <c r="L270" s="66" t="s">
        <v>79</v>
      </c>
      <c r="M270" s="49">
        <v>0</v>
      </c>
      <c r="N270" s="49"/>
    </row>
    <row r="271" spans="1:14" ht="20.25" customHeight="1">
      <c r="A271" s="12" t="str">
        <f>IF('Team Card'!$B$10="","",'Team Card'!$B$10)</f>
        <v>Joey Watters</v>
      </c>
      <c r="B271" s="68">
        <f>IF(OR(GameCard510[[#This Row],[PA]]&gt;0,$E$265="Win (FORFEIT)",L271="Yes"),1,"")</f>
        <v>1</v>
      </c>
      <c r="C271" s="69">
        <v>3</v>
      </c>
      <c r="D271" s="69">
        <v>2</v>
      </c>
      <c r="E271" s="69">
        <v>2</v>
      </c>
      <c r="F271" s="69">
        <v>1</v>
      </c>
      <c r="G271" s="69">
        <v>1</v>
      </c>
      <c r="H271" s="69"/>
      <c r="I271" s="69">
        <v>1</v>
      </c>
      <c r="J271" s="70"/>
      <c r="K271" s="49"/>
      <c r="L271" s="67" t="s">
        <v>79</v>
      </c>
      <c r="M271" s="49">
        <v>0</v>
      </c>
      <c r="N271" s="49"/>
    </row>
    <row r="272" spans="1:14" ht="20.25" customHeight="1">
      <c r="A272" s="22" t="str">
        <f>IF('Team Card'!$B$11="","",'Team Card'!$B$11)</f>
        <v>Mason Blanchette</v>
      </c>
      <c r="B272" s="58" t="str">
        <f>IF(OR(GameCard510[[#This Row],[PA]]&gt;0,$E$265="Win (FORFEIT)",L272="Yes"),1,"")</f>
        <v/>
      </c>
      <c r="C272" s="33"/>
      <c r="D272" s="33"/>
      <c r="E272" s="33"/>
      <c r="F272" s="33"/>
      <c r="G272" s="33"/>
      <c r="H272" s="33"/>
      <c r="I272" s="33"/>
      <c r="J272" s="34"/>
      <c r="K272" s="49"/>
      <c r="L272" s="66" t="s">
        <v>79</v>
      </c>
      <c r="M272" s="49">
        <v>0</v>
      </c>
      <c r="N272" s="49"/>
    </row>
    <row r="273" spans="1:14" ht="20.25" customHeight="1">
      <c r="A273" s="12" t="str">
        <f>IF('Team Card'!$B$12="","",'Team Card'!$B$12)</f>
        <v>Matt Liquori</v>
      </c>
      <c r="B273" s="68" t="str">
        <f>IF(OR(GameCard510[[#This Row],[PA]]&gt;0,$E$265="Win (FORFEIT)",L273="Yes"),1,"")</f>
        <v/>
      </c>
      <c r="C273" s="69"/>
      <c r="D273" s="69"/>
      <c r="E273" s="69"/>
      <c r="F273" s="69"/>
      <c r="G273" s="69"/>
      <c r="H273" s="69"/>
      <c r="I273" s="69"/>
      <c r="J273" s="70"/>
      <c r="K273" s="49"/>
      <c r="L273" s="67" t="s">
        <v>79</v>
      </c>
      <c r="M273" s="49">
        <v>0</v>
      </c>
      <c r="N273" s="49"/>
    </row>
    <row r="274" spans="1:14" ht="20.25" customHeight="1">
      <c r="A274" s="22" t="str">
        <f>IF('Team Card'!$B$13="","",'Team Card'!$B$13)</f>
        <v>Mike Rizzo</v>
      </c>
      <c r="B274" s="58">
        <f>IF(OR(GameCard510[[#This Row],[PA]]&gt;0,$E$265="Win (FORFEIT)",L274="Yes"),1,"")</f>
        <v>1</v>
      </c>
      <c r="C274" s="33">
        <v>3</v>
      </c>
      <c r="D274" s="33">
        <v>3</v>
      </c>
      <c r="E274" s="33">
        <v>2</v>
      </c>
      <c r="F274" s="33"/>
      <c r="G274" s="33"/>
      <c r="H274" s="33"/>
      <c r="I274" s="33"/>
      <c r="J274" s="34"/>
      <c r="K274" s="49"/>
      <c r="L274" s="66" t="s">
        <v>79</v>
      </c>
      <c r="M274" s="49">
        <v>0</v>
      </c>
      <c r="N274" s="49"/>
    </row>
    <row r="275" spans="1:14" ht="20.25" customHeight="1">
      <c r="A275" s="12" t="str">
        <f>IF('Team Card'!$B$14="","",'Team Card'!$B$14)</f>
        <v>Pete Maruzella</v>
      </c>
      <c r="B275" s="68">
        <f>IF(OR(GameCard510[[#This Row],[PA]]&gt;0,$E$265="Win (FORFEIT)",L275="Yes"),1,"")</f>
        <v>1</v>
      </c>
      <c r="C275" s="69">
        <v>3</v>
      </c>
      <c r="D275" s="69">
        <v>3</v>
      </c>
      <c r="E275" s="69">
        <v>0</v>
      </c>
      <c r="F275" s="69"/>
      <c r="G275" s="69"/>
      <c r="H275" s="69"/>
      <c r="I275" s="69"/>
      <c r="J275" s="70"/>
      <c r="K275" s="49"/>
      <c r="L275" s="67" t="s">
        <v>79</v>
      </c>
      <c r="M275" s="49">
        <v>0</v>
      </c>
      <c r="N275" s="49"/>
    </row>
    <row r="276" spans="1:14" ht="20.25" customHeight="1">
      <c r="A276" s="22" t="str">
        <f>IF('Team Card'!$B$15="","",'Team Card'!$B$15)</f>
        <v>PJ Closius</v>
      </c>
      <c r="B276" s="58" t="str">
        <f>IF(OR(GameCard510[[#This Row],[PA]]&gt;0,$E$265="Win (FORFEIT)",L276="Yes"),1,"")</f>
        <v/>
      </c>
      <c r="C276" s="33"/>
      <c r="D276" s="33"/>
      <c r="E276" s="33"/>
      <c r="F276" s="33"/>
      <c r="G276" s="33"/>
      <c r="H276" s="33"/>
      <c r="I276" s="33"/>
      <c r="J276" s="34"/>
      <c r="K276" s="49"/>
      <c r="L276" s="66" t="s">
        <v>79</v>
      </c>
      <c r="M276" s="49">
        <v>0</v>
      </c>
      <c r="N276" s="49"/>
    </row>
    <row r="277" spans="1:14" ht="20.25" customHeight="1">
      <c r="A277" s="12" t="str">
        <f>IF('Team Card'!$B$16="","",'Team Card'!$B$16)</f>
        <v>Randy Lienhardt</v>
      </c>
      <c r="B277" s="68" t="str">
        <f>IF(OR(GameCard510[[#This Row],[PA]]&gt;0,$E$265="Win (FORFEIT)",L277="Yes"),1,"")</f>
        <v/>
      </c>
      <c r="C277" s="69"/>
      <c r="D277" s="69"/>
      <c r="E277" s="69"/>
      <c r="F277" s="69"/>
      <c r="G277" s="69"/>
      <c r="H277" s="69"/>
      <c r="I277" s="69"/>
      <c r="J277" s="70"/>
      <c r="K277" s="49"/>
      <c r="L277" s="67" t="s">
        <v>79</v>
      </c>
      <c r="M277" s="49">
        <v>0</v>
      </c>
      <c r="N277" s="49"/>
    </row>
    <row r="278" spans="1:14" ht="20.25" customHeight="1">
      <c r="A278" s="22" t="str">
        <f>IF('Team Card'!$B$17="","",'Team Card'!$B$17)</f>
        <v>Scott Brown</v>
      </c>
      <c r="B278" s="58" t="str">
        <f>IF(OR(GameCard510[[#This Row],[PA]]&gt;0,$E$265="Win (FORFEIT)",L278="Yes"),1,"")</f>
        <v/>
      </c>
      <c r="C278" s="33"/>
      <c r="D278" s="33"/>
      <c r="E278" s="33"/>
      <c r="F278" s="33"/>
      <c r="G278" s="33"/>
      <c r="H278" s="33"/>
      <c r="I278" s="33"/>
      <c r="J278" s="34"/>
      <c r="K278" s="49"/>
      <c r="L278" s="66" t="s">
        <v>79</v>
      </c>
      <c r="M278" s="49">
        <v>0</v>
      </c>
      <c r="N278" s="49"/>
    </row>
    <row r="279" spans="1:14" ht="20.25" customHeight="1">
      <c r="A279" s="12" t="str">
        <f>IF('Team Card'!$B$18="","",'Team Card'!$B$18)</f>
        <v>Steve Maruzella</v>
      </c>
      <c r="B279" s="68">
        <f>IF(OR(GameCard510[[#This Row],[PA]]&gt;0,$E$265="Win (FORFEIT)",L279="Yes"),1,"")</f>
        <v>1</v>
      </c>
      <c r="C279" s="69">
        <v>4</v>
      </c>
      <c r="D279" s="69">
        <v>4</v>
      </c>
      <c r="E279" s="69">
        <v>2</v>
      </c>
      <c r="F279" s="69"/>
      <c r="G279" s="69">
        <v>2</v>
      </c>
      <c r="H279" s="69"/>
      <c r="I279" s="69"/>
      <c r="J279" s="70"/>
      <c r="K279" s="49"/>
      <c r="L279" s="67" t="s">
        <v>79</v>
      </c>
      <c r="M279" s="49">
        <v>0</v>
      </c>
      <c r="N279" s="49"/>
    </row>
    <row r="280" spans="1:14" ht="20.25" customHeight="1">
      <c r="A280" s="22" t="str">
        <f>IF('Team Card'!$B$19="","",'Team Card'!$B$19)</f>
        <v>TJ Smith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79</v>
      </c>
      <c r="M280" s="49">
        <v>0</v>
      </c>
      <c r="N280" s="49"/>
    </row>
    <row r="281" spans="1:14" ht="20.25" customHeight="1">
      <c r="A281" s="12" t="str">
        <f>IF('Team Card'!$B$20="","",'Team Card'!$B$20)</f>
        <v>Tom Liquori</v>
      </c>
      <c r="B281" s="68">
        <f>IF(OR(GameCard510[[#This Row],[PA]]&gt;0,$E$265="Win (FORFEIT)",L281="Yes"),1,"")</f>
        <v>1</v>
      </c>
      <c r="C281" s="69">
        <v>3</v>
      </c>
      <c r="D281" s="69">
        <v>3</v>
      </c>
      <c r="E281" s="69">
        <v>2</v>
      </c>
      <c r="F281" s="69">
        <v>1</v>
      </c>
      <c r="G281" s="69"/>
      <c r="H281" s="69"/>
      <c r="I281" s="69"/>
      <c r="J281" s="70"/>
      <c r="K281" s="49"/>
      <c r="L281" s="67" t="s">
        <v>79</v>
      </c>
      <c r="M281" s="49">
        <v>0</v>
      </c>
      <c r="N281" s="49"/>
    </row>
    <row r="282" spans="1:14" ht="20.25" customHeight="1">
      <c r="A282" s="22" t="str">
        <f>IF('Team Card'!$B$21="","",'Team Card'!$B$21)</f>
        <v>Tony Pais</v>
      </c>
      <c r="B282" s="58">
        <f>IF(OR(GameCard510[[#This Row],[PA]]&gt;0,$E$265="Win (FORFEIT)",L282="Yes"),1,"")</f>
        <v>1</v>
      </c>
      <c r="C282" s="33">
        <v>3</v>
      </c>
      <c r="D282" s="33">
        <v>3</v>
      </c>
      <c r="E282" s="33">
        <v>3</v>
      </c>
      <c r="F282" s="33">
        <v>3</v>
      </c>
      <c r="G282" s="33"/>
      <c r="H282" s="33"/>
      <c r="I282" s="33"/>
      <c r="J282" s="34"/>
      <c r="K282" s="49"/>
      <c r="L282" s="66" t="s">
        <v>79</v>
      </c>
      <c r="M282" s="49">
        <v>0</v>
      </c>
      <c r="N282" s="49"/>
    </row>
    <row r="283" spans="1:14" ht="20.25" customHeight="1">
      <c r="A283" s="12" t="str">
        <f>IF('Team Card'!$B$22="","",'Team Card'!$B$22)</f>
        <v>Tyler Nutting</v>
      </c>
      <c r="B283" s="68">
        <f>IF(OR(GameCard510[[#This Row],[PA]]&gt;0,$E$265="Win (FORFEIT)",L283="Yes"),1,"")</f>
        <v>1</v>
      </c>
      <c r="C283" s="69">
        <v>3</v>
      </c>
      <c r="D283" s="69">
        <v>3</v>
      </c>
      <c r="E283" s="69">
        <v>1</v>
      </c>
      <c r="F283" s="69">
        <v>1</v>
      </c>
      <c r="G283" s="69">
        <v>2</v>
      </c>
      <c r="H283" s="69"/>
      <c r="I283" s="69"/>
      <c r="J283" s="70"/>
      <c r="K283" s="49"/>
      <c r="L283" s="67" t="s">
        <v>79</v>
      </c>
      <c r="M283" s="49">
        <v>0</v>
      </c>
      <c r="N283" s="49"/>
    </row>
    <row r="284" spans="1:14" ht="20.25" customHeight="1">
      <c r="A284" s="22" t="str">
        <f>IF('Team Card'!$B$23="","",'Team Card'!$B$23)</f>
        <v>Jimmy Kapp Jr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79</v>
      </c>
      <c r="M284" s="49">
        <v>0</v>
      </c>
      <c r="N284" s="49"/>
    </row>
    <row r="285" spans="1:14" ht="20.25" customHeight="1">
      <c r="A285" s="12" t="str">
        <f>IF('Team Card'!$B$24="","",'Team Card'!$B$24)</f>
        <v>Dave Perkins</v>
      </c>
      <c r="B285" s="68">
        <f>IF(OR(GameCard510[[#This Row],[PA]]&gt;0,$E$265="Win (FORFEIT)",L285="Yes"),1,"")</f>
        <v>1</v>
      </c>
      <c r="C285" s="69">
        <v>3</v>
      </c>
      <c r="D285" s="69">
        <v>3</v>
      </c>
      <c r="E285" s="69">
        <v>2</v>
      </c>
      <c r="F285" s="69">
        <v>1</v>
      </c>
      <c r="G285" s="69">
        <v>3</v>
      </c>
      <c r="H285" s="69"/>
      <c r="I285" s="69"/>
      <c r="J285" s="70"/>
      <c r="K285" s="49"/>
      <c r="L285" s="67" t="s">
        <v>79</v>
      </c>
      <c r="M285" s="49">
        <v>0</v>
      </c>
      <c r="N285" s="49"/>
    </row>
    <row r="286" spans="1:14" ht="20.25" customHeight="1">
      <c r="A286" s="22" t="str">
        <f>IF('Team Card'!$B$25="","",'Team Card'!$B$25)</f>
        <v>Ray Ritch</v>
      </c>
      <c r="B286" s="58">
        <f>IF(OR(GameCard510[[#This Row],[PA]]&gt;0,$E$265="Win (FORFEIT)",L286="Yes"),1,"")</f>
        <v>1</v>
      </c>
      <c r="C286" s="33">
        <v>3</v>
      </c>
      <c r="D286" s="33">
        <v>2</v>
      </c>
      <c r="E286" s="33">
        <v>1</v>
      </c>
      <c r="F286" s="33">
        <v>2</v>
      </c>
      <c r="G286" s="33"/>
      <c r="H286" s="33"/>
      <c r="I286" s="33">
        <v>1</v>
      </c>
      <c r="J286" s="34"/>
      <c r="K286" s="49"/>
      <c r="L286" s="66" t="s">
        <v>79</v>
      </c>
      <c r="M286" s="49">
        <v>0</v>
      </c>
      <c r="N286" s="49"/>
    </row>
    <row r="287" spans="1:14" ht="20.25" customHeight="1">
      <c r="A287" s="12" t="str">
        <f>IF('Team Card'!$B$26="","",'Team Card'!$B$26)</f>
        <v>John Watters</v>
      </c>
      <c r="B287" s="68">
        <f>IF(OR(GameCard510[[#This Row],[PA]]&gt;0,$E$265="Win (FORFEIT)",L287="Yes"),1,"")</f>
        <v>1</v>
      </c>
      <c r="C287" s="69">
        <v>3</v>
      </c>
      <c r="D287" s="69">
        <v>3</v>
      </c>
      <c r="E287" s="69">
        <v>1</v>
      </c>
      <c r="F287" s="69"/>
      <c r="G287" s="69">
        <v>1</v>
      </c>
      <c r="H287" s="69"/>
      <c r="I287" s="69"/>
      <c r="J287" s="70"/>
      <c r="K287" s="49"/>
      <c r="L287" s="67" t="s">
        <v>79</v>
      </c>
      <c r="M287" s="49">
        <v>0</v>
      </c>
      <c r="N287" s="49"/>
    </row>
    <row r="288" spans="1:14" ht="20.25" customHeight="1">
      <c r="A288" s="22" t="str">
        <f>IF('Team Card'!$B$27="","",'Team Card'!$B$27)</f>
        <v>Jim Parker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79</v>
      </c>
      <c r="M288" s="49">
        <v>0</v>
      </c>
      <c r="N288" s="49"/>
    </row>
    <row r="289" spans="1:14" ht="20.25" customHeight="1">
      <c r="A289" s="12" t="str">
        <f>IF('Team Card'!$B$28="","",'Team Card'!$B$28)</f>
        <v>M Parker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79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79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79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79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38</v>
      </c>
      <c r="D293" s="45">
        <f t="shared" ref="D293" si="58">SUM(D268:D292)</f>
        <v>36</v>
      </c>
      <c r="E293" s="44">
        <f t="shared" ref="E293" si="59">SUM(E268:E292)</f>
        <v>17</v>
      </c>
      <c r="F293" s="44">
        <f t="shared" ref="F293" si="60">SUM(F268:F292)</f>
        <v>9</v>
      </c>
      <c r="G293" s="44">
        <f t="shared" ref="G293" si="61">SUM(G268:G292)</f>
        <v>9</v>
      </c>
      <c r="H293" s="44">
        <f t="shared" ref="H293" si="62">SUM(H268:H292)</f>
        <v>0</v>
      </c>
      <c r="I293" s="44">
        <f t="shared" ref="I293" si="63">SUM(I268:I292)</f>
        <v>2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8" t="s">
        <v>26</v>
      </c>
      <c r="B295" s="88"/>
      <c r="C295" s="88"/>
      <c r="D295" s="88"/>
      <c r="E295" s="88"/>
      <c r="F295" s="88"/>
      <c r="G295" s="88"/>
      <c r="H295" s="88"/>
      <c r="I295" s="88"/>
      <c r="J295" s="88"/>
      <c r="K295" s="49"/>
      <c r="L295" s="49"/>
      <c r="M295" s="49">
        <v>0</v>
      </c>
      <c r="N295" s="49"/>
    </row>
    <row r="296" spans="1:14" ht="20.25" customHeight="1">
      <c r="A296" s="86"/>
      <c r="B296" s="87"/>
      <c r="C296" s="87"/>
      <c r="D296" s="87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13</v>
      </c>
      <c r="B297" s="84">
        <v>42907</v>
      </c>
      <c r="C297" s="84"/>
      <c r="D297" s="13" t="s">
        <v>37</v>
      </c>
      <c r="E297" s="85" t="s">
        <v>44</v>
      </c>
      <c r="F297" s="85"/>
      <c r="G297" s="23" t="s">
        <v>12</v>
      </c>
      <c r="H297" s="89" t="s">
        <v>42</v>
      </c>
      <c r="I297" s="89"/>
      <c r="J297" s="38"/>
      <c r="K297" s="48">
        <f>IF(OR(E297="Win",E297="Win (FORFEIT)"),1,0)</f>
        <v>1</v>
      </c>
      <c r="L297" s="49">
        <f>IF(OR(E297="Loss",E297="Loss (FORFEIT)"),1,0)</f>
        <v>0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76</v>
      </c>
      <c r="M299" s="49">
        <v>0</v>
      </c>
      <c r="N299" s="49"/>
    </row>
    <row r="300" spans="1:14" ht="20.25" customHeight="1">
      <c r="A300" s="22" t="str">
        <f>IF('Team Card'!$B$7="","",'Team Card'!$B$7)</f>
        <v>Alex Nutting</v>
      </c>
      <c r="B300" s="58" t="str">
        <f>IF(OR(GameCard611[[#This Row],[PA]]&gt;0,$E$297="Win (FORFEIT)",L300="Yes"),1,"")</f>
        <v/>
      </c>
      <c r="C300" s="33"/>
      <c r="D300" s="33"/>
      <c r="E300" s="33"/>
      <c r="F300" s="33"/>
      <c r="G300" s="33"/>
      <c r="H300" s="33"/>
      <c r="I300" s="33"/>
      <c r="J300" s="34"/>
      <c r="K300" s="49"/>
      <c r="L300" s="66" t="s">
        <v>79</v>
      </c>
      <c r="M300" s="49">
        <v>0</v>
      </c>
      <c r="N300" s="49"/>
    </row>
    <row r="301" spans="1:14" ht="20.25" customHeight="1">
      <c r="A301" s="12" t="str">
        <f>IF('Team Card'!$B$8="","",'Team Card'!$B$8)</f>
        <v>Jimmy Kapp Sr</v>
      </c>
      <c r="B301" s="68">
        <f>IF(OR(GameCard611[[#This Row],[PA]]&gt;0,$E$297="Win (FORFEIT)",L301="Yes"),1,"")</f>
        <v>1</v>
      </c>
      <c r="C301" s="69">
        <v>2</v>
      </c>
      <c r="D301" s="69">
        <v>1</v>
      </c>
      <c r="E301" s="69">
        <v>0</v>
      </c>
      <c r="F301" s="69"/>
      <c r="G301" s="69"/>
      <c r="H301" s="69"/>
      <c r="I301" s="69">
        <v>1</v>
      </c>
      <c r="J301" s="70"/>
      <c r="K301" s="49"/>
      <c r="L301" s="67" t="s">
        <v>79</v>
      </c>
      <c r="M301" s="49">
        <v>0</v>
      </c>
      <c r="N301" s="49"/>
    </row>
    <row r="302" spans="1:14" ht="20.25" customHeight="1">
      <c r="A302" s="22" t="str">
        <f>IF('Team Card'!$B$9="","",'Team Card'!$B$9)</f>
        <v>Joe Liquori</v>
      </c>
      <c r="B302" s="58" t="str">
        <f>IF(OR(GameCard611[[#This Row],[PA]]&gt;0,$E$297="Win (FORFEIT)",L302="Yes"),1,"")</f>
        <v/>
      </c>
      <c r="C302" s="33"/>
      <c r="D302" s="33"/>
      <c r="E302" s="33"/>
      <c r="F302" s="33"/>
      <c r="G302" s="33"/>
      <c r="H302" s="33"/>
      <c r="I302" s="33"/>
      <c r="J302" s="34"/>
      <c r="K302" s="49"/>
      <c r="L302" s="66" t="s">
        <v>79</v>
      </c>
      <c r="M302" s="49">
        <v>0</v>
      </c>
      <c r="N302" s="49"/>
    </row>
    <row r="303" spans="1:14" ht="20.25" customHeight="1">
      <c r="A303" s="12" t="str">
        <f>IF('Team Card'!$B$10="","",'Team Card'!$B$10)</f>
        <v>Joey Watters</v>
      </c>
      <c r="B303" s="68">
        <f>IF(OR(GameCard611[[#This Row],[PA]]&gt;0,$E$297="Win (FORFEIT)",L303="Yes"),1,"")</f>
        <v>1</v>
      </c>
      <c r="C303" s="69">
        <v>3</v>
      </c>
      <c r="D303" s="69">
        <v>3</v>
      </c>
      <c r="E303" s="69">
        <v>1</v>
      </c>
      <c r="F303" s="69">
        <v>1</v>
      </c>
      <c r="G303" s="69">
        <v>1</v>
      </c>
      <c r="H303" s="69"/>
      <c r="I303" s="69"/>
      <c r="J303" s="70"/>
      <c r="K303" s="49"/>
      <c r="L303" s="67" t="s">
        <v>79</v>
      </c>
      <c r="M303" s="49">
        <v>0</v>
      </c>
      <c r="N303" s="49"/>
    </row>
    <row r="304" spans="1:14" ht="20.25" customHeight="1">
      <c r="A304" s="22" t="str">
        <f>IF('Team Card'!$B$11="","",'Team Card'!$B$11)</f>
        <v>Mason Blanchette</v>
      </c>
      <c r="B304" s="58" t="str">
        <f>IF(OR(GameCard611[[#This Row],[PA]]&gt;0,$E$297="Win (FORFEIT)",L304="Yes"),1,"")</f>
        <v/>
      </c>
      <c r="C304" s="33"/>
      <c r="D304" s="33"/>
      <c r="E304" s="33"/>
      <c r="F304" s="33"/>
      <c r="G304" s="33"/>
      <c r="H304" s="33"/>
      <c r="I304" s="33"/>
      <c r="J304" s="34"/>
      <c r="K304" s="49"/>
      <c r="L304" s="66" t="s">
        <v>79</v>
      </c>
      <c r="M304" s="49">
        <v>0</v>
      </c>
      <c r="N304" s="49"/>
    </row>
    <row r="305" spans="1:14" ht="20.25" customHeight="1">
      <c r="A305" s="12" t="str">
        <f>IF('Team Card'!$B$12="","",'Team Card'!$B$12)</f>
        <v>Matt Liquori</v>
      </c>
      <c r="B305" s="68" t="str">
        <f>IF(OR(GameCard611[[#This Row],[PA]]&gt;0,$E$297="Win (FORFEIT)",L305="Yes"),1,"")</f>
        <v/>
      </c>
      <c r="C305" s="69"/>
      <c r="D305" s="69"/>
      <c r="E305" s="69"/>
      <c r="F305" s="69"/>
      <c r="G305" s="69"/>
      <c r="H305" s="69"/>
      <c r="I305" s="69"/>
      <c r="J305" s="70"/>
      <c r="K305" s="49"/>
      <c r="L305" s="67" t="s">
        <v>79</v>
      </c>
      <c r="M305" s="49">
        <v>0</v>
      </c>
      <c r="N305" s="49"/>
    </row>
    <row r="306" spans="1:14" ht="20.25" customHeight="1">
      <c r="A306" s="22" t="str">
        <f>IF('Team Card'!$B$13="","",'Team Card'!$B$13)</f>
        <v>Mike Rizzo</v>
      </c>
      <c r="B306" s="58" t="str">
        <f>IF(OR(GameCard611[[#This Row],[PA]]&gt;0,$E$297="Win (FORFEIT)",L306="Yes"),1,"")</f>
        <v/>
      </c>
      <c r="C306" s="33"/>
      <c r="D306" s="33"/>
      <c r="E306" s="33"/>
      <c r="F306" s="33"/>
      <c r="G306" s="33"/>
      <c r="H306" s="33"/>
      <c r="I306" s="33"/>
      <c r="J306" s="34"/>
      <c r="K306" s="49"/>
      <c r="L306" s="66" t="s">
        <v>79</v>
      </c>
      <c r="M306" s="49">
        <v>0</v>
      </c>
      <c r="N306" s="49"/>
    </row>
    <row r="307" spans="1:14" ht="20.25" customHeight="1">
      <c r="A307" s="12" t="str">
        <f>IF('Team Card'!$B$14="","",'Team Card'!$B$14)</f>
        <v>Pete Maruzella</v>
      </c>
      <c r="B307" s="68">
        <f>IF(OR(GameCard611[[#This Row],[PA]]&gt;0,$E$297="Win (FORFEIT)",L307="Yes"),1,"")</f>
        <v>1</v>
      </c>
      <c r="C307" s="69">
        <v>3</v>
      </c>
      <c r="D307" s="69">
        <v>3</v>
      </c>
      <c r="E307" s="69">
        <v>2</v>
      </c>
      <c r="F307" s="69">
        <v>1</v>
      </c>
      <c r="G307" s="69">
        <v>1</v>
      </c>
      <c r="H307" s="69"/>
      <c r="I307" s="69"/>
      <c r="J307" s="70"/>
      <c r="K307" s="49"/>
      <c r="L307" s="67" t="s">
        <v>79</v>
      </c>
      <c r="M307" s="49">
        <v>0</v>
      </c>
      <c r="N307" s="49"/>
    </row>
    <row r="308" spans="1:14" ht="20.25" customHeight="1">
      <c r="A308" s="22" t="str">
        <f>IF('Team Card'!$B$15="","",'Team Card'!$B$15)</f>
        <v>PJ Closius</v>
      </c>
      <c r="B308" s="58" t="str">
        <f>IF(OR(GameCard611[[#This Row],[PA]]&gt;0,$E$297="Win (FORFEIT)",L308="Yes"),1,"")</f>
        <v/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79</v>
      </c>
      <c r="M308" s="49">
        <v>0</v>
      </c>
      <c r="N308" s="49"/>
    </row>
    <row r="309" spans="1:14" ht="20.25" customHeight="1">
      <c r="A309" s="12" t="str">
        <f>IF('Team Card'!$B$16="","",'Team Card'!$B$16)</f>
        <v>Randy Lienhardt</v>
      </c>
      <c r="B309" s="68">
        <f>IF(OR(GameCard611[[#This Row],[PA]]&gt;0,$E$297="Win (FORFEIT)",L309="Yes"),1,"")</f>
        <v>1</v>
      </c>
      <c r="C309" s="69">
        <v>3</v>
      </c>
      <c r="D309" s="69">
        <v>2</v>
      </c>
      <c r="E309" s="69">
        <v>2</v>
      </c>
      <c r="F309" s="69">
        <v>1</v>
      </c>
      <c r="G309" s="69">
        <v>3</v>
      </c>
      <c r="H309" s="69">
        <v>1</v>
      </c>
      <c r="I309" s="69"/>
      <c r="J309" s="70"/>
      <c r="K309" s="49"/>
      <c r="L309" s="67" t="s">
        <v>79</v>
      </c>
      <c r="M309" s="49">
        <v>0</v>
      </c>
      <c r="N309" s="49"/>
    </row>
    <row r="310" spans="1:14" ht="20.25" customHeight="1">
      <c r="A310" s="22" t="str">
        <f>IF('Team Card'!$B$17="","",'Team Card'!$B$17)</f>
        <v>Scott Brown</v>
      </c>
      <c r="B310" s="58" t="str">
        <f>IF(OR(GameCard611[[#This Row],[PA]]&gt;0,$E$297="Win (FORFEIT)",L310="Yes"),1,"")</f>
        <v/>
      </c>
      <c r="C310" s="33"/>
      <c r="D310" s="33"/>
      <c r="E310" s="33"/>
      <c r="F310" s="33"/>
      <c r="G310" s="33"/>
      <c r="H310" s="33"/>
      <c r="I310" s="33"/>
      <c r="J310" s="34"/>
      <c r="K310" s="49"/>
      <c r="L310" s="66" t="s">
        <v>79</v>
      </c>
      <c r="M310" s="49">
        <v>0</v>
      </c>
      <c r="N310" s="49"/>
    </row>
    <row r="311" spans="1:14" ht="20.25" customHeight="1">
      <c r="A311" s="12" t="str">
        <f>IF('Team Card'!$B$18="","",'Team Card'!$B$18)</f>
        <v>Steve Maruzella</v>
      </c>
      <c r="B311" s="68">
        <f>IF(OR(GameCard611[[#This Row],[PA]]&gt;0,$E$297="Win (FORFEIT)",L311="Yes"),1,"")</f>
        <v>1</v>
      </c>
      <c r="C311" s="69">
        <v>3</v>
      </c>
      <c r="D311" s="69">
        <v>2</v>
      </c>
      <c r="E311" s="69">
        <v>2</v>
      </c>
      <c r="F311" s="69">
        <v>2</v>
      </c>
      <c r="G311" s="69">
        <v>2</v>
      </c>
      <c r="H311" s="69">
        <v>1</v>
      </c>
      <c r="I311" s="69"/>
      <c r="J311" s="70"/>
      <c r="K311" s="49"/>
      <c r="L311" s="67" t="s">
        <v>79</v>
      </c>
      <c r="M311" s="49">
        <v>0</v>
      </c>
      <c r="N311" s="49"/>
    </row>
    <row r="312" spans="1:14" ht="20.25" customHeight="1">
      <c r="A312" s="22" t="str">
        <f>IF('Team Card'!$B$19="","",'Team Card'!$B$19)</f>
        <v>TJ Smith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79</v>
      </c>
      <c r="M312" s="49">
        <v>0</v>
      </c>
      <c r="N312" s="49"/>
    </row>
    <row r="313" spans="1:14" ht="20.25" customHeight="1">
      <c r="A313" s="12" t="str">
        <f>IF('Team Card'!$B$20="","",'Team Card'!$B$20)</f>
        <v>Tom Liquori</v>
      </c>
      <c r="B313" s="68">
        <f>IF(OR(GameCard611[[#This Row],[PA]]&gt;0,$E$297="Win (FORFEIT)",L313="Yes"),1,"")</f>
        <v>1</v>
      </c>
      <c r="C313" s="69">
        <v>2</v>
      </c>
      <c r="D313" s="69">
        <v>1</v>
      </c>
      <c r="E313" s="69">
        <v>0</v>
      </c>
      <c r="F313" s="69">
        <v>1</v>
      </c>
      <c r="G313" s="69"/>
      <c r="H313" s="69"/>
      <c r="I313" s="69">
        <v>1</v>
      </c>
      <c r="J313" s="70"/>
      <c r="K313" s="49"/>
      <c r="L313" s="67" t="s">
        <v>79</v>
      </c>
      <c r="M313" s="49">
        <v>0</v>
      </c>
      <c r="N313" s="49"/>
    </row>
    <row r="314" spans="1:14" ht="20.25" customHeight="1">
      <c r="A314" s="22" t="str">
        <f>IF('Team Card'!$B$21="","",'Team Card'!$B$21)</f>
        <v>Tony Pais</v>
      </c>
      <c r="B314" s="58">
        <f>IF(OR(GameCard611[[#This Row],[PA]]&gt;0,$E$297="Win (FORFEIT)",L314="Yes"),1,"")</f>
        <v>1</v>
      </c>
      <c r="C314" s="33">
        <v>2</v>
      </c>
      <c r="D314" s="33">
        <v>2</v>
      </c>
      <c r="E314" s="33">
        <v>2</v>
      </c>
      <c r="F314" s="33">
        <v>2</v>
      </c>
      <c r="G314" s="33"/>
      <c r="H314" s="33"/>
      <c r="I314" s="33"/>
      <c r="J314" s="34"/>
      <c r="K314" s="49"/>
      <c r="L314" s="66" t="s">
        <v>79</v>
      </c>
      <c r="M314" s="49">
        <v>0</v>
      </c>
      <c r="N314" s="49"/>
    </row>
    <row r="315" spans="1:14" ht="20.25" customHeight="1">
      <c r="A315" s="12" t="str">
        <f>IF('Team Card'!$B$22="","",'Team Card'!$B$22)</f>
        <v>Tyler Nutting</v>
      </c>
      <c r="B315" s="68">
        <f>IF(OR(GameCard611[[#This Row],[PA]]&gt;0,$E$297="Win (FORFEIT)",L315="Yes"),1,"")</f>
        <v>1</v>
      </c>
      <c r="C315" s="69">
        <v>3</v>
      </c>
      <c r="D315" s="69">
        <v>3</v>
      </c>
      <c r="E315" s="69">
        <v>1</v>
      </c>
      <c r="F315" s="69">
        <v>1</v>
      </c>
      <c r="G315" s="69">
        <v>3</v>
      </c>
      <c r="H315" s="69"/>
      <c r="I315" s="69"/>
      <c r="J315" s="70"/>
      <c r="K315" s="49"/>
      <c r="L315" s="67" t="s">
        <v>79</v>
      </c>
      <c r="M315" s="49">
        <v>0</v>
      </c>
      <c r="N315" s="49"/>
    </row>
    <row r="316" spans="1:14" ht="20.25" customHeight="1">
      <c r="A316" s="22" t="str">
        <f>IF('Team Card'!$B$23="","",'Team Card'!$B$23)</f>
        <v>Jimmy Kapp Jr</v>
      </c>
      <c r="B316" s="58">
        <f>IF(OR(GameCard611[[#This Row],[PA]]&gt;0,$E$297="Win (FORFEIT)",L316="Yes"),1,"")</f>
        <v>1</v>
      </c>
      <c r="C316" s="33">
        <v>3</v>
      </c>
      <c r="D316" s="33">
        <v>3</v>
      </c>
      <c r="E316" s="33">
        <v>2</v>
      </c>
      <c r="F316" s="33">
        <v>1</v>
      </c>
      <c r="G316" s="33"/>
      <c r="H316" s="33"/>
      <c r="I316" s="33"/>
      <c r="J316" s="34"/>
      <c r="K316" s="49"/>
      <c r="L316" s="66" t="s">
        <v>79</v>
      </c>
      <c r="M316" s="49">
        <v>0</v>
      </c>
      <c r="N316" s="49"/>
    </row>
    <row r="317" spans="1:14" ht="20.25" customHeight="1">
      <c r="A317" s="12" t="str">
        <f>IF('Team Card'!$B$24="","",'Team Card'!$B$24)</f>
        <v>Dave Perkins</v>
      </c>
      <c r="B317" s="68">
        <f>IF(OR(GameCard611[[#This Row],[PA]]&gt;0,$E$297="Win (FORFEIT)",L317="Yes"),1,"")</f>
        <v>1</v>
      </c>
      <c r="C317" s="69">
        <v>2</v>
      </c>
      <c r="D317" s="69">
        <v>0</v>
      </c>
      <c r="E317" s="69">
        <v>0</v>
      </c>
      <c r="F317" s="69">
        <v>2</v>
      </c>
      <c r="G317" s="69"/>
      <c r="H317" s="69"/>
      <c r="I317" s="69">
        <v>2</v>
      </c>
      <c r="J317" s="70"/>
      <c r="K317" s="49"/>
      <c r="L317" s="67" t="s">
        <v>79</v>
      </c>
      <c r="M317" s="49">
        <v>0</v>
      </c>
      <c r="N317" s="49"/>
    </row>
    <row r="318" spans="1:14" ht="20.25" customHeight="1">
      <c r="A318" s="22" t="str">
        <f>IF('Team Card'!$B$25="","",'Team Card'!$B$25)</f>
        <v>Ray Ritch</v>
      </c>
      <c r="B318" s="58">
        <f>IF(OR(GameCard611[[#This Row],[PA]]&gt;0,$E$297="Win (FORFEIT)",L318="Yes"),1,"")</f>
        <v>1</v>
      </c>
      <c r="C318" s="33">
        <v>3</v>
      </c>
      <c r="D318" s="33">
        <v>3</v>
      </c>
      <c r="E318" s="33">
        <v>1</v>
      </c>
      <c r="F318" s="33"/>
      <c r="G318" s="33">
        <v>2</v>
      </c>
      <c r="H318" s="33"/>
      <c r="I318" s="33"/>
      <c r="J318" s="34"/>
      <c r="K318" s="49"/>
      <c r="L318" s="66" t="s">
        <v>79</v>
      </c>
      <c r="M318" s="49">
        <v>0</v>
      </c>
      <c r="N318" s="49"/>
    </row>
    <row r="319" spans="1:14" ht="20.25" customHeight="1">
      <c r="A319" s="12" t="str">
        <f>IF('Team Card'!$B$26="","",'Team Card'!$B$26)</f>
        <v>John Watters</v>
      </c>
      <c r="B319" s="68">
        <f>IF(OR(GameCard611[[#This Row],[PA]]&gt;0,$E$297="Win (FORFEIT)",L319="Yes"),1,"")</f>
        <v>1</v>
      </c>
      <c r="C319" s="69">
        <v>3</v>
      </c>
      <c r="D319" s="69">
        <v>1</v>
      </c>
      <c r="E319" s="69">
        <v>1</v>
      </c>
      <c r="F319" s="69"/>
      <c r="G319" s="69"/>
      <c r="H319" s="69"/>
      <c r="I319" s="69">
        <v>2</v>
      </c>
      <c r="J319" s="70"/>
      <c r="K319" s="49"/>
      <c r="L319" s="67" t="s">
        <v>79</v>
      </c>
      <c r="M319" s="49">
        <v>0</v>
      </c>
      <c r="N319" s="49"/>
    </row>
    <row r="320" spans="1:14" ht="20.25" customHeight="1">
      <c r="A320" s="22" t="str">
        <f>IF('Team Card'!$B$27="","",'Team Card'!$B$27)</f>
        <v>Jim Parker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79</v>
      </c>
      <c r="M320" s="49">
        <v>0</v>
      </c>
      <c r="N320" s="49"/>
    </row>
    <row r="321" spans="1:14" ht="20.25" customHeight="1">
      <c r="A321" s="12" t="str">
        <f>IF('Team Card'!$B$28="","",'Team Card'!$B$28)</f>
        <v>M Parker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79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79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79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79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32</v>
      </c>
      <c r="D325" s="45">
        <f t="shared" ref="D325" si="66">SUM(D300:D324)</f>
        <v>24</v>
      </c>
      <c r="E325" s="44">
        <f t="shared" ref="E325" si="67">SUM(E300:E324)</f>
        <v>14</v>
      </c>
      <c r="F325" s="44">
        <f t="shared" ref="F325" si="68">SUM(F300:F324)</f>
        <v>12</v>
      </c>
      <c r="G325" s="44">
        <f t="shared" ref="G325" si="69">SUM(G300:G324)</f>
        <v>12</v>
      </c>
      <c r="H325" s="44">
        <f t="shared" ref="H325" si="70">SUM(H300:H324)</f>
        <v>2</v>
      </c>
      <c r="I325" s="44">
        <f t="shared" ref="I325" si="71">SUM(I300:I324)</f>
        <v>6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8" t="s">
        <v>27</v>
      </c>
      <c r="B327" s="88"/>
      <c r="C327" s="88"/>
      <c r="D327" s="88"/>
      <c r="E327" s="88"/>
      <c r="F327" s="88"/>
      <c r="G327" s="88"/>
      <c r="H327" s="88"/>
      <c r="I327" s="88"/>
      <c r="J327" s="88"/>
      <c r="K327" s="49"/>
      <c r="L327" s="49"/>
      <c r="M327" s="49">
        <v>0</v>
      </c>
      <c r="N327" s="49"/>
    </row>
    <row r="328" spans="1:14" ht="20.25" customHeight="1">
      <c r="A328" s="86"/>
      <c r="B328" s="87"/>
      <c r="C328" s="87"/>
      <c r="D328" s="87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13</v>
      </c>
      <c r="B329" s="84">
        <v>42908</v>
      </c>
      <c r="C329" s="84"/>
      <c r="D329" s="13" t="s">
        <v>37</v>
      </c>
      <c r="E329" s="85" t="s">
        <v>72</v>
      </c>
      <c r="F329" s="85"/>
      <c r="G329" s="23" t="s">
        <v>12</v>
      </c>
      <c r="H329" s="89" t="s">
        <v>42</v>
      </c>
      <c r="I329" s="89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76</v>
      </c>
      <c r="M331" s="49">
        <v>0</v>
      </c>
      <c r="N331" s="49"/>
    </row>
    <row r="332" spans="1:14" ht="20.25" customHeight="1">
      <c r="A332" s="22" t="str">
        <f>IF('Team Card'!$B$7="","",'Team Card'!$B$7)</f>
        <v>Alex Nutting</v>
      </c>
      <c r="B332" s="58">
        <f>IF(OR(GameCard12[[#This Row],[PA]]&gt;0,$E$329="Win (FORFEIT)",L332="Yes"),1,"")</f>
        <v>1</v>
      </c>
      <c r="C332" s="33"/>
      <c r="D332" s="33"/>
      <c r="E332" s="33"/>
      <c r="F332" s="33"/>
      <c r="G332" s="33"/>
      <c r="H332" s="33"/>
      <c r="I332" s="33"/>
      <c r="J332" s="34"/>
      <c r="K332" s="49"/>
      <c r="L332" s="66" t="s">
        <v>79</v>
      </c>
      <c r="M332" s="49">
        <v>0</v>
      </c>
      <c r="N332" s="49"/>
    </row>
    <row r="333" spans="1:14" ht="20.25" customHeight="1">
      <c r="A333" s="12" t="str">
        <f>IF('Team Card'!$B$8="","",'Team Card'!$B$8)</f>
        <v>Jimmy Kapp Sr</v>
      </c>
      <c r="B333" s="68">
        <f>IF(OR(GameCard12[[#This Row],[PA]]&gt;0,$E$329="Win (FORFEIT)",L333="Yes"),1,"")</f>
        <v>1</v>
      </c>
      <c r="C333" s="69"/>
      <c r="D333" s="69"/>
      <c r="E333" s="69"/>
      <c r="F333" s="69"/>
      <c r="G333" s="69"/>
      <c r="H333" s="69"/>
      <c r="I333" s="69"/>
      <c r="J333" s="70"/>
      <c r="K333" s="49"/>
      <c r="L333" s="67" t="s">
        <v>79</v>
      </c>
      <c r="M333" s="49">
        <v>0</v>
      </c>
      <c r="N333" s="49"/>
    </row>
    <row r="334" spans="1:14" ht="20.25" customHeight="1">
      <c r="A334" s="22" t="str">
        <f>IF('Team Card'!$B$9="","",'Team Card'!$B$9)</f>
        <v>Joe Liquori</v>
      </c>
      <c r="B334" s="58">
        <f>IF(OR(GameCard12[[#This Row],[PA]]&gt;0,$E$329="Win (FORFEIT)",L334="Yes"),1,"")</f>
        <v>1</v>
      </c>
      <c r="C334" s="33"/>
      <c r="D334" s="33"/>
      <c r="E334" s="33"/>
      <c r="F334" s="33"/>
      <c r="G334" s="33"/>
      <c r="H334" s="33"/>
      <c r="I334" s="33"/>
      <c r="J334" s="34"/>
      <c r="K334" s="49"/>
      <c r="L334" s="66" t="s">
        <v>79</v>
      </c>
      <c r="M334" s="49">
        <v>0</v>
      </c>
      <c r="N334" s="49"/>
    </row>
    <row r="335" spans="1:14" ht="20.25" customHeight="1">
      <c r="A335" s="12" t="str">
        <f>IF('Team Card'!$B$10="","",'Team Card'!$B$10)</f>
        <v>Joey Watters</v>
      </c>
      <c r="B335" s="68">
        <f>IF(OR(GameCard12[[#This Row],[PA]]&gt;0,$E$329="Win (FORFEIT)",L335="Yes"),1,"")</f>
        <v>1</v>
      </c>
      <c r="C335" s="69"/>
      <c r="D335" s="69"/>
      <c r="E335" s="69"/>
      <c r="F335" s="69"/>
      <c r="G335" s="69"/>
      <c r="H335" s="69"/>
      <c r="I335" s="69"/>
      <c r="J335" s="70"/>
      <c r="K335" s="49"/>
      <c r="L335" s="67" t="s">
        <v>79</v>
      </c>
      <c r="M335" s="49">
        <v>0</v>
      </c>
      <c r="N335" s="49"/>
    </row>
    <row r="336" spans="1:14" ht="20.25" customHeight="1">
      <c r="A336" s="22" t="str">
        <f>IF('Team Card'!$B$11="","",'Team Card'!$B$11)</f>
        <v>Mason Blanchette</v>
      </c>
      <c r="B336" s="58">
        <f>IF(OR(GameCard12[[#This Row],[PA]]&gt;0,$E$329="Win (FORFEIT)",L336="Yes"),1,"")</f>
        <v>1</v>
      </c>
      <c r="C336" s="33"/>
      <c r="D336" s="33"/>
      <c r="E336" s="33"/>
      <c r="F336" s="33"/>
      <c r="G336" s="33"/>
      <c r="H336" s="33"/>
      <c r="I336" s="33"/>
      <c r="J336" s="34"/>
      <c r="K336" s="49"/>
      <c r="L336" s="66" t="s">
        <v>79</v>
      </c>
      <c r="M336" s="49">
        <v>0</v>
      </c>
      <c r="N336" s="49"/>
    </row>
    <row r="337" spans="1:14" ht="20.25" customHeight="1">
      <c r="A337" s="12" t="str">
        <f>IF('Team Card'!$B$12="","",'Team Card'!$B$12)</f>
        <v>Matt Liquori</v>
      </c>
      <c r="B337" s="68">
        <f>IF(OR(GameCard12[[#This Row],[PA]]&gt;0,$E$329="Win (FORFEIT)",L337="Yes"),1,"")</f>
        <v>1</v>
      </c>
      <c r="C337" s="69"/>
      <c r="D337" s="69"/>
      <c r="E337" s="69"/>
      <c r="F337" s="69"/>
      <c r="G337" s="69"/>
      <c r="H337" s="69"/>
      <c r="I337" s="69"/>
      <c r="J337" s="70"/>
      <c r="K337" s="49"/>
      <c r="L337" s="67" t="s">
        <v>79</v>
      </c>
      <c r="M337" s="49">
        <v>0</v>
      </c>
      <c r="N337" s="49"/>
    </row>
    <row r="338" spans="1:14" ht="20.25" customHeight="1">
      <c r="A338" s="22" t="str">
        <f>IF('Team Card'!$B$13="","",'Team Card'!$B$13)</f>
        <v>Mike Rizzo</v>
      </c>
      <c r="B338" s="58">
        <f>IF(OR(GameCard12[[#This Row],[PA]]&gt;0,$E$329="Win (FORFEIT)",L338="Yes"),1,"")</f>
        <v>1</v>
      </c>
      <c r="C338" s="33"/>
      <c r="D338" s="33"/>
      <c r="E338" s="33"/>
      <c r="F338" s="33"/>
      <c r="G338" s="33"/>
      <c r="H338" s="33"/>
      <c r="I338" s="33"/>
      <c r="J338" s="34"/>
      <c r="K338" s="49"/>
      <c r="L338" s="66" t="s">
        <v>79</v>
      </c>
      <c r="M338" s="49">
        <v>0</v>
      </c>
      <c r="N338" s="49"/>
    </row>
    <row r="339" spans="1:14" ht="20.25" customHeight="1">
      <c r="A339" s="12" t="str">
        <f>IF('Team Card'!$B$14="","",'Team Card'!$B$14)</f>
        <v>Pete Maruzella</v>
      </c>
      <c r="B339" s="68">
        <f>IF(OR(GameCard12[[#This Row],[PA]]&gt;0,$E$329="Win (FORFEIT)",L339="Yes"),1,"")</f>
        <v>1</v>
      </c>
      <c r="C339" s="69"/>
      <c r="D339" s="69"/>
      <c r="E339" s="69"/>
      <c r="F339" s="69"/>
      <c r="G339" s="69"/>
      <c r="H339" s="69"/>
      <c r="I339" s="69"/>
      <c r="J339" s="70"/>
      <c r="K339" s="49"/>
      <c r="L339" s="67" t="s">
        <v>79</v>
      </c>
      <c r="M339" s="49">
        <v>0</v>
      </c>
      <c r="N339" s="49"/>
    </row>
    <row r="340" spans="1:14" ht="20.25" customHeight="1">
      <c r="A340" s="22" t="str">
        <f>IF('Team Card'!$B$15="","",'Team Card'!$B$15)</f>
        <v>PJ Closius</v>
      </c>
      <c r="B340" s="58">
        <f>IF(OR(GameCard12[[#This Row],[PA]]&gt;0,$E$329="Win (FORFEIT)",L340="Yes"),1,"")</f>
        <v>1</v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79</v>
      </c>
      <c r="M340" s="49">
        <v>0</v>
      </c>
      <c r="N340" s="49"/>
    </row>
    <row r="341" spans="1:14" ht="20.25" customHeight="1">
      <c r="A341" s="12" t="str">
        <f>IF('Team Card'!$B$16="","",'Team Card'!$B$16)</f>
        <v>Randy Lienhardt</v>
      </c>
      <c r="B341" s="68">
        <f>IF(OR(GameCard12[[#This Row],[PA]]&gt;0,$E$329="Win (FORFEIT)",L341="Yes"),1,"")</f>
        <v>1</v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79</v>
      </c>
      <c r="M341" s="49">
        <v>0</v>
      </c>
      <c r="N341" s="49"/>
    </row>
    <row r="342" spans="1:14" ht="20.25" customHeight="1">
      <c r="A342" s="22" t="str">
        <f>IF('Team Card'!$B$17="","",'Team Card'!$B$17)</f>
        <v>Scott Brown</v>
      </c>
      <c r="B342" s="58">
        <f>IF(OR(GameCard12[[#This Row],[PA]]&gt;0,$E$329="Win (FORFEIT)",L342="Yes"),1,"")</f>
        <v>1</v>
      </c>
      <c r="C342" s="33"/>
      <c r="D342" s="33"/>
      <c r="E342" s="33"/>
      <c r="F342" s="33"/>
      <c r="G342" s="33"/>
      <c r="H342" s="33"/>
      <c r="I342" s="33"/>
      <c r="J342" s="34"/>
      <c r="K342" s="49"/>
      <c r="L342" s="66" t="s">
        <v>79</v>
      </c>
      <c r="M342" s="49">
        <v>0</v>
      </c>
      <c r="N342" s="49"/>
    </row>
    <row r="343" spans="1:14" ht="20.25" customHeight="1">
      <c r="A343" s="12" t="str">
        <f>IF('Team Card'!$B$18="","",'Team Card'!$B$18)</f>
        <v>Steve Maruzella</v>
      </c>
      <c r="B343" s="68">
        <f>IF(OR(GameCard12[[#This Row],[PA]]&gt;0,$E$329="Win (FORFEIT)",L343="Yes"),1,"")</f>
        <v>1</v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79</v>
      </c>
      <c r="M343" s="49">
        <v>0</v>
      </c>
      <c r="N343" s="49"/>
    </row>
    <row r="344" spans="1:14" ht="20.25" customHeight="1">
      <c r="A344" s="22" t="str">
        <f>IF('Team Card'!$B$19="","",'Team Card'!$B$19)</f>
        <v>TJ Smith</v>
      </c>
      <c r="B344" s="58">
        <f>IF(OR(GameCard12[[#This Row],[PA]]&gt;0,$E$329="Win (FORFEIT)",L344="Yes"),1,"")</f>
        <v>1</v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79</v>
      </c>
      <c r="M344" s="49">
        <v>0</v>
      </c>
      <c r="N344" s="49"/>
    </row>
    <row r="345" spans="1:14" ht="20.25" customHeight="1">
      <c r="A345" s="12" t="str">
        <f>IF('Team Card'!$B$20="","",'Team Card'!$B$20)</f>
        <v>Tom Liquori</v>
      </c>
      <c r="B345" s="68">
        <f>IF(OR(GameCard12[[#This Row],[PA]]&gt;0,$E$329="Win (FORFEIT)",L345="Yes"),1,"")</f>
        <v>1</v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79</v>
      </c>
      <c r="M345" s="49">
        <v>0</v>
      </c>
      <c r="N345" s="49"/>
    </row>
    <row r="346" spans="1:14" ht="20.25" customHeight="1">
      <c r="A346" s="22" t="str">
        <f>IF('Team Card'!$B$21="","",'Team Card'!$B$21)</f>
        <v>Tony Pais</v>
      </c>
      <c r="B346" s="58">
        <f>IF(OR(GameCard12[[#This Row],[PA]]&gt;0,$E$329="Win (FORFEIT)",L346="Yes"),1,"")</f>
        <v>1</v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79</v>
      </c>
      <c r="M346" s="49">
        <v>0</v>
      </c>
      <c r="N346" s="49"/>
    </row>
    <row r="347" spans="1:14" ht="20.25" customHeight="1">
      <c r="A347" s="12" t="str">
        <f>IF('Team Card'!$B$22="","",'Team Card'!$B$22)</f>
        <v>Tyler Nutting</v>
      </c>
      <c r="B347" s="68">
        <f>IF(OR(GameCard12[[#This Row],[PA]]&gt;0,$E$329="Win (FORFEIT)",L347="Yes"),1,"")</f>
        <v>1</v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79</v>
      </c>
      <c r="M347" s="49">
        <v>0</v>
      </c>
      <c r="N347" s="49"/>
    </row>
    <row r="348" spans="1:14" ht="20.25" customHeight="1">
      <c r="A348" s="22" t="str">
        <f>IF('Team Card'!$B$23="","",'Team Card'!$B$23)</f>
        <v>Jimmy Kapp Jr</v>
      </c>
      <c r="B348" s="58">
        <f>IF(OR(GameCard12[[#This Row],[PA]]&gt;0,$E$329="Win (FORFEIT)",L348="Yes"),1,"")</f>
        <v>1</v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79</v>
      </c>
      <c r="M348" s="49">
        <v>0</v>
      </c>
      <c r="N348" s="49"/>
    </row>
    <row r="349" spans="1:14" ht="20.25" customHeight="1">
      <c r="A349" s="12" t="str">
        <f>IF('Team Card'!$B$24="","",'Team Card'!$B$24)</f>
        <v>Dave Perkins</v>
      </c>
      <c r="B349" s="68">
        <f>IF(OR(GameCard12[[#This Row],[PA]]&gt;0,$E$329="Win (FORFEIT)",L349="Yes"),1,"")</f>
        <v>1</v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79</v>
      </c>
      <c r="M349" s="49">
        <v>0</v>
      </c>
      <c r="N349" s="49"/>
    </row>
    <row r="350" spans="1:14" ht="20.25" customHeight="1">
      <c r="A350" s="22" t="str">
        <f>IF('Team Card'!$B$25="","",'Team Card'!$B$25)</f>
        <v>Ray Ritch</v>
      </c>
      <c r="B350" s="58">
        <f>IF(OR(GameCard12[[#This Row],[PA]]&gt;0,$E$329="Win (FORFEIT)",L350="Yes"),1,"")</f>
        <v>1</v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79</v>
      </c>
      <c r="M350" s="49">
        <v>0</v>
      </c>
      <c r="N350" s="49"/>
    </row>
    <row r="351" spans="1:14" ht="20.25" customHeight="1">
      <c r="A351" s="12" t="str">
        <f>IF('Team Card'!$B$26="","",'Team Card'!$B$26)</f>
        <v>John Watters</v>
      </c>
      <c r="B351" s="68">
        <f>IF(OR(GameCard12[[#This Row],[PA]]&gt;0,$E$329="Win (FORFEIT)",L351="Yes"),1,"")</f>
        <v>1</v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79</v>
      </c>
      <c r="M351" s="49">
        <v>0</v>
      </c>
      <c r="N351" s="49"/>
    </row>
    <row r="352" spans="1:14" ht="20.25" customHeight="1">
      <c r="A352" s="22" t="str">
        <f>IF('Team Card'!$B$27="","",'Team Card'!$B$27)</f>
        <v>Jim Parker</v>
      </c>
      <c r="B352" s="58">
        <f>IF(OR(GameCard12[[#This Row],[PA]]&gt;0,$E$329="Win (FORFEIT)",L352="Yes"),1,"")</f>
        <v>1</v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79</v>
      </c>
      <c r="M352" s="49">
        <v>0</v>
      </c>
      <c r="N352" s="49"/>
    </row>
    <row r="353" spans="1:14" ht="20.25" customHeight="1">
      <c r="A353" s="12" t="str">
        <f>IF('Team Card'!$B$28="","",'Team Card'!$B$28)</f>
        <v>M Parker</v>
      </c>
      <c r="B353" s="68">
        <f>IF(OR(GameCard12[[#This Row],[PA]]&gt;0,$E$329="Win (FORFEIT)",L353="Yes"),1,"")</f>
        <v>1</v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79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>
        <f>IF(OR(GameCard12[[#This Row],[PA]]&gt;0,$E$329="Win (FORFEIT)",L354="Yes"),1,"")</f>
        <v>1</v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79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>
        <f>IF(OR(GameCard12[[#This Row],[PA]]&gt;0,$E$329="Win (FORFEIT)",L355="Yes"),1,"")</f>
        <v>1</v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79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>
        <f>IF(OR(GameCard12[[#This Row],[PA]]&gt;0,$E$329="Win (FORFEIT)",L356="Yes"),1,"")</f>
        <v>1</v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79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0</v>
      </c>
      <c r="D357" s="45">
        <f t="shared" ref="D357" si="74">SUM(D332:D356)</f>
        <v>0</v>
      </c>
      <c r="E357" s="44">
        <f t="shared" ref="E357" si="75">SUM(E332:E356)</f>
        <v>0</v>
      </c>
      <c r="F357" s="44">
        <f t="shared" ref="F357" si="76">SUM(F332:F356)</f>
        <v>0</v>
      </c>
      <c r="G357" s="44">
        <f t="shared" ref="G357" si="77">SUM(G332:G356)</f>
        <v>0</v>
      </c>
      <c r="H357" s="44">
        <f t="shared" ref="H357" si="78">SUM(H332:H356)</f>
        <v>0</v>
      </c>
      <c r="I357" s="44">
        <f t="shared" ref="I357" si="79">SUM(I332:I356)</f>
        <v>0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8" t="s">
        <v>28</v>
      </c>
      <c r="B359" s="88"/>
      <c r="C359" s="88"/>
      <c r="D359" s="88"/>
      <c r="E359" s="88"/>
      <c r="F359" s="88"/>
      <c r="G359" s="88"/>
      <c r="H359" s="88"/>
      <c r="I359" s="88"/>
      <c r="J359" s="88"/>
      <c r="K359" s="49"/>
      <c r="L359" s="49"/>
      <c r="M359" s="49">
        <v>0</v>
      </c>
      <c r="N359" s="49"/>
    </row>
    <row r="360" spans="1:14" ht="20.25" customHeight="1">
      <c r="A360" s="86"/>
      <c r="B360" s="87"/>
      <c r="C360" s="87"/>
      <c r="D360" s="87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13</v>
      </c>
      <c r="B361" s="84">
        <v>42914</v>
      </c>
      <c r="C361" s="84"/>
      <c r="D361" s="13" t="s">
        <v>37</v>
      </c>
      <c r="E361" s="85" t="s">
        <v>44</v>
      </c>
      <c r="F361" s="85"/>
      <c r="G361" s="23" t="s">
        <v>12</v>
      </c>
      <c r="H361" s="89" t="s">
        <v>39</v>
      </c>
      <c r="I361" s="89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76</v>
      </c>
      <c r="M363" s="49">
        <v>0</v>
      </c>
      <c r="N363" s="49"/>
    </row>
    <row r="364" spans="1:14" ht="20.25" customHeight="1">
      <c r="A364" s="22" t="str">
        <f>IF('Team Card'!$B$7="","",'Team Card'!$B$7)</f>
        <v>Alex Nutting</v>
      </c>
      <c r="B364" s="58">
        <f>IF(OR(GameCard313[[#This Row],[PA]]&gt;0,$E$361="Win (FORFEIT)"=L364="Yes"),1,"")</f>
        <v>1</v>
      </c>
      <c r="C364" s="33">
        <v>3</v>
      </c>
      <c r="D364" s="33">
        <v>3</v>
      </c>
      <c r="E364" s="33">
        <v>1</v>
      </c>
      <c r="F364" s="33">
        <v>1</v>
      </c>
      <c r="G364" s="33">
        <v>1</v>
      </c>
      <c r="H364" s="33"/>
      <c r="I364" s="33"/>
      <c r="J364" s="34"/>
      <c r="K364" s="49"/>
      <c r="L364" s="66" t="s">
        <v>79</v>
      </c>
      <c r="M364" s="49">
        <v>0</v>
      </c>
      <c r="N364" s="49"/>
    </row>
    <row r="365" spans="1:14" ht="20.25" customHeight="1">
      <c r="A365" s="12" t="str">
        <f>IF('Team Card'!$B$8="","",'Team Card'!$B$8)</f>
        <v>Jimmy Kapp Sr</v>
      </c>
      <c r="B365" s="68">
        <f>IF(OR(GameCard313[[#This Row],[PA]]&gt;0,$E$361="Win (FORFEIT)"=L365="Yes"),1,"")</f>
        <v>1</v>
      </c>
      <c r="C365" s="69">
        <v>3</v>
      </c>
      <c r="D365" s="69">
        <v>3</v>
      </c>
      <c r="E365" s="69">
        <v>3</v>
      </c>
      <c r="F365" s="69"/>
      <c r="G365" s="69">
        <v>2</v>
      </c>
      <c r="H365" s="69"/>
      <c r="I365" s="69"/>
      <c r="J365" s="70"/>
      <c r="K365" s="49"/>
      <c r="L365" s="67" t="s">
        <v>79</v>
      </c>
      <c r="M365" s="49">
        <v>0</v>
      </c>
      <c r="N365" s="49"/>
    </row>
    <row r="366" spans="1:14" ht="20.25" customHeight="1">
      <c r="A366" s="22" t="str">
        <f>IF('Team Card'!$B$9="","",'Team Card'!$B$9)</f>
        <v>Joe Liquori</v>
      </c>
      <c r="B366" s="58" t="str">
        <f>IF(OR(GameCard313[[#This Row],[PA]]&gt;0,$E$361="Win (FORFEIT)"=L366="Yes"),1,"")</f>
        <v/>
      </c>
      <c r="C366" s="33"/>
      <c r="D366" s="33"/>
      <c r="E366" s="33"/>
      <c r="F366" s="33"/>
      <c r="G366" s="33"/>
      <c r="H366" s="33"/>
      <c r="I366" s="33"/>
      <c r="J366" s="34"/>
      <c r="K366" s="49"/>
      <c r="L366" s="66" t="s">
        <v>79</v>
      </c>
      <c r="M366" s="49">
        <v>0</v>
      </c>
      <c r="N366" s="49"/>
    </row>
    <row r="367" spans="1:14" ht="20.25" customHeight="1">
      <c r="A367" s="12" t="str">
        <f>IF('Team Card'!$B$10="","",'Team Card'!$B$10)</f>
        <v>Joey Watters</v>
      </c>
      <c r="B367" s="68">
        <f>IF(OR(GameCard313[[#This Row],[PA]]&gt;0,$E$361="Win (FORFEIT)"=L367="Yes"),1,"")</f>
        <v>1</v>
      </c>
      <c r="C367" s="69">
        <v>3</v>
      </c>
      <c r="D367" s="69">
        <v>2</v>
      </c>
      <c r="E367" s="69">
        <v>2</v>
      </c>
      <c r="F367" s="69">
        <v>1</v>
      </c>
      <c r="G367" s="69">
        <v>1</v>
      </c>
      <c r="H367" s="69">
        <v>1</v>
      </c>
      <c r="I367" s="69"/>
      <c r="J367" s="70"/>
      <c r="K367" s="49"/>
      <c r="L367" s="67" t="s">
        <v>79</v>
      </c>
      <c r="M367" s="49">
        <v>0</v>
      </c>
      <c r="N367" s="49"/>
    </row>
    <row r="368" spans="1:14" ht="20.25" customHeight="1">
      <c r="A368" s="22" t="str">
        <f>IF('Team Card'!$B$11="","",'Team Card'!$B$11)</f>
        <v>Mason Blanchette</v>
      </c>
      <c r="B368" s="58" t="str">
        <f>IF(OR(GameCard313[[#This Row],[PA]]&gt;0,$E$361="Win (FORFEIT)"=L368="Yes"),1,"")</f>
        <v/>
      </c>
      <c r="C368" s="33"/>
      <c r="D368" s="33"/>
      <c r="E368" s="33"/>
      <c r="F368" s="33"/>
      <c r="G368" s="33"/>
      <c r="H368" s="33"/>
      <c r="I368" s="33"/>
      <c r="J368" s="34"/>
      <c r="K368" s="49"/>
      <c r="L368" s="66" t="s">
        <v>79</v>
      </c>
      <c r="M368" s="49">
        <v>0</v>
      </c>
      <c r="N368" s="49"/>
    </row>
    <row r="369" spans="1:14" ht="20.25" customHeight="1">
      <c r="A369" s="12" t="str">
        <f>IF('Team Card'!$B$12="","",'Team Card'!$B$12)</f>
        <v>Matt Liquori</v>
      </c>
      <c r="B369" s="68" t="str">
        <f>IF(OR(GameCard313[[#This Row],[PA]]&gt;0,$E$361="Win (FORFEIT)"=L369="Yes"),1,"")</f>
        <v/>
      </c>
      <c r="C369" s="69"/>
      <c r="D369" s="69"/>
      <c r="E369" s="69"/>
      <c r="F369" s="69"/>
      <c r="G369" s="69"/>
      <c r="H369" s="69"/>
      <c r="I369" s="69"/>
      <c r="J369" s="70"/>
      <c r="K369" s="49"/>
      <c r="L369" s="67" t="s">
        <v>79</v>
      </c>
      <c r="M369" s="49">
        <v>0</v>
      </c>
      <c r="N369" s="49"/>
    </row>
    <row r="370" spans="1:14" ht="20.25" customHeight="1">
      <c r="A370" s="22" t="str">
        <f>IF('Team Card'!$B$13="","",'Team Card'!$B$13)</f>
        <v>Mike Rizzo</v>
      </c>
      <c r="B370" s="58">
        <f>IF(OR(GameCard313[[#This Row],[PA]]&gt;0,$E$361="Win (FORFEIT)"=L370="Yes"),1,"")</f>
        <v>1</v>
      </c>
      <c r="C370" s="33">
        <v>3</v>
      </c>
      <c r="D370" s="33">
        <v>3</v>
      </c>
      <c r="E370" s="33">
        <v>2</v>
      </c>
      <c r="F370" s="33">
        <v>1</v>
      </c>
      <c r="G370" s="33"/>
      <c r="H370" s="33"/>
      <c r="I370" s="33"/>
      <c r="J370" s="34"/>
      <c r="K370" s="49"/>
      <c r="L370" s="66" t="s">
        <v>79</v>
      </c>
      <c r="M370" s="49">
        <v>0</v>
      </c>
      <c r="N370" s="49"/>
    </row>
    <row r="371" spans="1:14" ht="20.25" customHeight="1">
      <c r="A371" s="12" t="str">
        <f>IF('Team Card'!$B$14="","",'Team Card'!$B$14)</f>
        <v>Pete Maruzella</v>
      </c>
      <c r="B371" s="68" t="str">
        <f>IF(OR(GameCard313[[#This Row],[PA]]&gt;0,$E$361="Win (FORFEIT)"=L371="Yes"),1,"")</f>
        <v/>
      </c>
      <c r="C371" s="69"/>
      <c r="D371" s="69"/>
      <c r="E371" s="69"/>
      <c r="F371" s="69"/>
      <c r="G371" s="69"/>
      <c r="H371" s="69"/>
      <c r="I371" s="69"/>
      <c r="J371" s="70"/>
      <c r="K371" s="49"/>
      <c r="L371" s="67" t="s">
        <v>79</v>
      </c>
      <c r="M371" s="49">
        <v>0</v>
      </c>
      <c r="N371" s="49"/>
    </row>
    <row r="372" spans="1:14" ht="20.25" customHeight="1">
      <c r="A372" s="22" t="str">
        <f>IF('Team Card'!$B$15="","",'Team Card'!$B$15)</f>
        <v>PJ Closius</v>
      </c>
      <c r="B372" s="58" t="str">
        <f>IF(OR(GameCard313[[#This Row],[PA]]&gt;0,$E$361="Win (FORFEIT)"=L372="Yes"),1,"")</f>
        <v/>
      </c>
      <c r="C372" s="33"/>
      <c r="D372" s="33"/>
      <c r="E372" s="33"/>
      <c r="F372" s="33"/>
      <c r="G372" s="33"/>
      <c r="H372" s="33"/>
      <c r="I372" s="33"/>
      <c r="J372" s="34"/>
      <c r="K372" s="49"/>
      <c r="L372" s="66" t="s">
        <v>79</v>
      </c>
      <c r="M372" s="49">
        <v>0</v>
      </c>
      <c r="N372" s="49"/>
    </row>
    <row r="373" spans="1:14" ht="20.25" customHeight="1">
      <c r="A373" s="12" t="str">
        <f>IF('Team Card'!$B$16="","",'Team Card'!$B$16)</f>
        <v>Randy Lienhardt</v>
      </c>
      <c r="B373" s="68">
        <f>IF(OR(GameCard313[[#This Row],[PA]]&gt;0,$E$361="Win (FORFEIT)"=L373="Yes"),1,"")</f>
        <v>1</v>
      </c>
      <c r="C373" s="69">
        <v>4</v>
      </c>
      <c r="D373" s="69">
        <v>4</v>
      </c>
      <c r="E373" s="69">
        <v>3</v>
      </c>
      <c r="F373" s="69">
        <v>2</v>
      </c>
      <c r="G373" s="69"/>
      <c r="H373" s="69"/>
      <c r="I373" s="69"/>
      <c r="J373" s="70"/>
      <c r="K373" s="49"/>
      <c r="L373" s="67" t="s">
        <v>79</v>
      </c>
      <c r="M373" s="49">
        <v>0</v>
      </c>
      <c r="N373" s="49"/>
    </row>
    <row r="374" spans="1:14" ht="20.25" customHeight="1">
      <c r="A374" s="22" t="str">
        <f>IF('Team Card'!$B$17="","",'Team Card'!$B$17)</f>
        <v>Scott Brown</v>
      </c>
      <c r="B374" s="58" t="str">
        <f>IF(OR(GameCard313[[#This Row],[PA]]&gt;0,$E$361="Win (FORFEIT)"=L374="Yes"),1,"")</f>
        <v/>
      </c>
      <c r="C374" s="33"/>
      <c r="D374" s="33"/>
      <c r="E374" s="33"/>
      <c r="F374" s="33"/>
      <c r="G374" s="33"/>
      <c r="H374" s="33"/>
      <c r="I374" s="33"/>
      <c r="J374" s="34"/>
      <c r="K374" s="49"/>
      <c r="L374" s="66" t="s">
        <v>79</v>
      </c>
      <c r="M374" s="49">
        <v>0</v>
      </c>
      <c r="N374" s="49"/>
    </row>
    <row r="375" spans="1:14" ht="20.25" customHeight="1">
      <c r="A375" s="12" t="str">
        <f>IF('Team Card'!$B$18="","",'Team Card'!$B$18)</f>
        <v>Steve Maruzella</v>
      </c>
      <c r="B375" s="68">
        <f>IF(OR(GameCard313[[#This Row],[PA]]&gt;0,$E$361="Win (FORFEIT)"=L375="Yes"),1,"")</f>
        <v>1</v>
      </c>
      <c r="C375" s="69">
        <v>4</v>
      </c>
      <c r="D375" s="69">
        <v>4</v>
      </c>
      <c r="E375" s="69">
        <v>1</v>
      </c>
      <c r="F375" s="69">
        <v>1</v>
      </c>
      <c r="G375" s="69"/>
      <c r="H375" s="69"/>
      <c r="I375" s="69"/>
      <c r="J375" s="70"/>
      <c r="K375" s="49"/>
      <c r="L375" s="67" t="s">
        <v>79</v>
      </c>
      <c r="M375" s="49">
        <v>0</v>
      </c>
      <c r="N375" s="49"/>
    </row>
    <row r="376" spans="1:14" ht="20.25" customHeight="1">
      <c r="A376" s="22" t="str">
        <f>IF('Team Card'!$B$19="","",'Team Card'!$B$19)</f>
        <v>TJ Smith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79</v>
      </c>
      <c r="M376" s="49">
        <v>0</v>
      </c>
      <c r="N376" s="49"/>
    </row>
    <row r="377" spans="1:14" ht="20.25" customHeight="1">
      <c r="A377" s="12" t="str">
        <f>IF('Team Card'!$B$20="","",'Team Card'!$B$20)</f>
        <v>Tom Liquori</v>
      </c>
      <c r="B377" s="68">
        <f>IF(OR(GameCard313[[#This Row],[PA]]&gt;0,$E$361="Win (FORFEIT)"=L377="Yes"),1,"")</f>
        <v>1</v>
      </c>
      <c r="C377" s="69">
        <v>3</v>
      </c>
      <c r="D377" s="69">
        <v>3</v>
      </c>
      <c r="E377" s="69">
        <v>1</v>
      </c>
      <c r="F377" s="69"/>
      <c r="G377" s="69"/>
      <c r="H377" s="69"/>
      <c r="I377" s="69"/>
      <c r="J377" s="70"/>
      <c r="K377" s="49"/>
      <c r="L377" s="67" t="s">
        <v>79</v>
      </c>
      <c r="M377" s="49">
        <v>0</v>
      </c>
      <c r="N377" s="49"/>
    </row>
    <row r="378" spans="1:14" ht="20.25" customHeight="1">
      <c r="A378" s="22" t="str">
        <f>IF('Team Card'!$B$21="","",'Team Card'!$B$21)</f>
        <v>Tony Pais</v>
      </c>
      <c r="B378" s="58">
        <f>IF(OR(GameCard313[[#This Row],[PA]]&gt;0,$E$361="Win (FORFEIT)"=L378="Yes"),1,"")</f>
        <v>1</v>
      </c>
      <c r="C378" s="33">
        <v>3</v>
      </c>
      <c r="D378" s="33">
        <v>3</v>
      </c>
      <c r="E378" s="33">
        <v>1</v>
      </c>
      <c r="F378" s="33"/>
      <c r="G378" s="33"/>
      <c r="H378" s="33"/>
      <c r="I378" s="33"/>
      <c r="J378" s="34"/>
      <c r="K378" s="49"/>
      <c r="L378" s="66" t="s">
        <v>79</v>
      </c>
      <c r="M378" s="49">
        <v>0</v>
      </c>
      <c r="N378" s="49"/>
    </row>
    <row r="379" spans="1:14" ht="20.25" customHeight="1">
      <c r="A379" s="12" t="str">
        <f>IF('Team Card'!$B$22="","",'Team Card'!$B$22)</f>
        <v>Tyler Nutting</v>
      </c>
      <c r="B379" s="68">
        <f>IF(OR(GameCard313[[#This Row],[PA]]&gt;0,$E$361="Win (FORFEIT)"=L379="Yes"),1,"")</f>
        <v>1</v>
      </c>
      <c r="C379" s="69">
        <v>3</v>
      </c>
      <c r="D379" s="69">
        <v>3</v>
      </c>
      <c r="E379" s="69">
        <v>2</v>
      </c>
      <c r="F379" s="69">
        <v>1</v>
      </c>
      <c r="G379" s="69">
        <v>1</v>
      </c>
      <c r="H379" s="69"/>
      <c r="I379" s="69"/>
      <c r="J379" s="70"/>
      <c r="K379" s="49"/>
      <c r="L379" s="67" t="s">
        <v>79</v>
      </c>
      <c r="M379" s="49">
        <v>0</v>
      </c>
      <c r="N379" s="49"/>
    </row>
    <row r="380" spans="1:14" ht="20.25" customHeight="1">
      <c r="A380" s="22" t="str">
        <f>IF('Team Card'!$B$23="","",'Team Card'!$B$23)</f>
        <v>Jimmy Kapp Jr</v>
      </c>
      <c r="B380" s="58">
        <f>IF(OR(GameCard313[[#This Row],[PA]]&gt;0,$E$361="Win (FORFEIT)"=L380="Yes"),1,"")</f>
        <v>1</v>
      </c>
      <c r="C380" s="33">
        <v>3</v>
      </c>
      <c r="D380" s="33">
        <v>2</v>
      </c>
      <c r="E380" s="33">
        <v>1</v>
      </c>
      <c r="F380" s="33"/>
      <c r="G380" s="33">
        <v>3</v>
      </c>
      <c r="H380" s="33">
        <v>1</v>
      </c>
      <c r="I380" s="33"/>
      <c r="J380" s="34"/>
      <c r="K380" s="49"/>
      <c r="L380" s="66" t="s">
        <v>79</v>
      </c>
      <c r="M380" s="49">
        <v>0</v>
      </c>
      <c r="N380" s="49"/>
    </row>
    <row r="381" spans="1:14" ht="20.25" customHeight="1">
      <c r="A381" s="12" t="str">
        <f>IF('Team Card'!$B$24="","",'Team Card'!$B$24)</f>
        <v>Dave Perkins</v>
      </c>
      <c r="B381" s="68">
        <f>IF(OR(GameCard313[[#This Row],[PA]]&gt;0,$E$361="Win (FORFEIT)"=L381="Yes"),1,"")</f>
        <v>1</v>
      </c>
      <c r="C381" s="69">
        <v>3</v>
      </c>
      <c r="D381" s="69">
        <v>2</v>
      </c>
      <c r="E381" s="69">
        <v>0</v>
      </c>
      <c r="F381" s="69">
        <v>1</v>
      </c>
      <c r="G381" s="69"/>
      <c r="H381" s="69"/>
      <c r="I381" s="69">
        <v>1</v>
      </c>
      <c r="J381" s="70"/>
      <c r="K381" s="49"/>
      <c r="L381" s="67" t="s">
        <v>79</v>
      </c>
      <c r="M381" s="49">
        <v>0</v>
      </c>
      <c r="N381" s="49"/>
    </row>
    <row r="382" spans="1:14" ht="20.25" customHeight="1">
      <c r="A382" s="22" t="str">
        <f>IF('Team Card'!$B$25="","",'Team Card'!$B$25)</f>
        <v>Ray Ritch</v>
      </c>
      <c r="B382" s="58">
        <f>IF(OR(GameCard313[[#This Row],[PA]]&gt;0,$E$361="Win (FORFEIT)"=L382="Yes"),1,"")</f>
        <v>1</v>
      </c>
      <c r="C382" s="33">
        <v>3</v>
      </c>
      <c r="D382" s="33">
        <v>1</v>
      </c>
      <c r="E382" s="33">
        <v>1</v>
      </c>
      <c r="F382" s="33"/>
      <c r="G382" s="33"/>
      <c r="H382" s="33"/>
      <c r="I382" s="33">
        <v>2</v>
      </c>
      <c r="J382" s="34"/>
      <c r="K382" s="49"/>
      <c r="L382" s="66" t="s">
        <v>79</v>
      </c>
      <c r="M382" s="49">
        <v>0</v>
      </c>
      <c r="N382" s="49"/>
    </row>
    <row r="383" spans="1:14" ht="20.25" customHeight="1">
      <c r="A383" s="12" t="str">
        <f>IF('Team Card'!$B$26="","",'Team Card'!$B$26)</f>
        <v>John Watters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79</v>
      </c>
      <c r="M383" s="49">
        <v>0</v>
      </c>
      <c r="N383" s="49"/>
    </row>
    <row r="384" spans="1:14" ht="20.25" customHeight="1">
      <c r="A384" s="22" t="str">
        <f>IF('Team Card'!$B$27="","",'Team Card'!$B$27)</f>
        <v>Jim Parker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79</v>
      </c>
      <c r="M384" s="49">
        <v>0</v>
      </c>
      <c r="N384" s="49"/>
    </row>
    <row r="385" spans="1:14" ht="20.25" customHeight="1">
      <c r="A385" s="12" t="str">
        <f>IF('Team Card'!$B$28="","",'Team Card'!$B$28)</f>
        <v>M Parker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79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79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79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79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38</v>
      </c>
      <c r="D389" s="45">
        <f t="shared" ref="D389" si="82">SUM(D364:D388)</f>
        <v>33</v>
      </c>
      <c r="E389" s="44">
        <f t="shared" ref="E389" si="83">SUM(E364:E388)</f>
        <v>18</v>
      </c>
      <c r="F389" s="44">
        <f t="shared" ref="F389" si="84">SUM(F364:F388)</f>
        <v>8</v>
      </c>
      <c r="G389" s="44">
        <f t="shared" ref="G389" si="85">SUM(G364:G388)</f>
        <v>8</v>
      </c>
      <c r="H389" s="44">
        <f t="shared" ref="H389" si="86">SUM(H364:H388)</f>
        <v>2</v>
      </c>
      <c r="I389" s="44">
        <f t="shared" ref="I389" si="87">SUM(I364:I388)</f>
        <v>3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8" t="s">
        <v>29</v>
      </c>
      <c r="B391" s="88"/>
      <c r="C391" s="88"/>
      <c r="D391" s="88"/>
      <c r="E391" s="88"/>
      <c r="F391" s="88"/>
      <c r="G391" s="88"/>
      <c r="H391" s="88"/>
      <c r="I391" s="88"/>
      <c r="J391" s="88"/>
      <c r="K391" s="49"/>
      <c r="L391" s="49"/>
      <c r="M391" s="49">
        <v>0</v>
      </c>
      <c r="N391" s="49"/>
    </row>
    <row r="392" spans="1:14" ht="20.25" customHeight="1">
      <c r="A392" s="86"/>
      <c r="B392" s="87"/>
      <c r="C392" s="87"/>
      <c r="D392" s="87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13</v>
      </c>
      <c r="B393" s="84">
        <v>42928</v>
      </c>
      <c r="C393" s="84"/>
      <c r="D393" s="13" t="s">
        <v>37</v>
      </c>
      <c r="E393" s="85" t="s">
        <v>45</v>
      </c>
      <c r="F393" s="85"/>
      <c r="G393" s="23" t="s">
        <v>12</v>
      </c>
      <c r="H393" s="89" t="s">
        <v>40</v>
      </c>
      <c r="I393" s="89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76</v>
      </c>
      <c r="M395" s="49">
        <v>0</v>
      </c>
      <c r="N395" s="49"/>
    </row>
    <row r="396" spans="1:14" ht="20.25" customHeight="1">
      <c r="A396" s="22" t="str">
        <f>IF('Team Card'!$B$7="","",'Team Card'!$B$7)</f>
        <v>Alex Nutting</v>
      </c>
      <c r="B396" s="58" t="str">
        <f>IF(OR(GameCard414[[#This Row],[PA]]&gt;0,$E$393="Win (FORFEIT)",L396="Yes"),1,"")</f>
        <v/>
      </c>
      <c r="C396" s="33"/>
      <c r="D396" s="33"/>
      <c r="E396" s="33"/>
      <c r="F396" s="33"/>
      <c r="G396" s="33"/>
      <c r="H396" s="33"/>
      <c r="I396" s="33"/>
      <c r="J396" s="34"/>
      <c r="K396" s="49"/>
      <c r="L396" s="66" t="s">
        <v>79</v>
      </c>
      <c r="M396" s="49">
        <v>0</v>
      </c>
      <c r="N396" s="49"/>
    </row>
    <row r="397" spans="1:14" ht="20.25" customHeight="1">
      <c r="A397" s="12" t="str">
        <f>IF('Team Card'!$B$8="","",'Team Card'!$B$8)</f>
        <v>Jimmy Kapp Sr</v>
      </c>
      <c r="B397" s="68">
        <f>IF(OR(GameCard414[[#This Row],[PA]]&gt;0,$E$393="Win (FORFEIT)",L397="Yes"),1,"")</f>
        <v>1</v>
      </c>
      <c r="C397" s="69">
        <v>4</v>
      </c>
      <c r="D397" s="69">
        <v>4</v>
      </c>
      <c r="E397" s="69">
        <v>3</v>
      </c>
      <c r="F397" s="69">
        <v>1</v>
      </c>
      <c r="G397" s="69">
        <v>1</v>
      </c>
      <c r="H397" s="69"/>
      <c r="I397" s="69"/>
      <c r="J397" s="70"/>
      <c r="K397" s="49"/>
      <c r="L397" s="67" t="s">
        <v>79</v>
      </c>
      <c r="M397" s="49">
        <v>0</v>
      </c>
      <c r="N397" s="49"/>
    </row>
    <row r="398" spans="1:14" ht="20.25" customHeight="1">
      <c r="A398" s="22" t="str">
        <f>IF('Team Card'!$B$9="","",'Team Card'!$B$9)</f>
        <v>Joe Liquori</v>
      </c>
      <c r="B398" s="58" t="str">
        <f>IF(OR(GameCard414[[#This Row],[PA]]&gt;0,$E$393="Win (FORFEIT)",L398="Yes"),1,"")</f>
        <v/>
      </c>
      <c r="C398" s="33"/>
      <c r="D398" s="33"/>
      <c r="E398" s="33"/>
      <c r="F398" s="33"/>
      <c r="G398" s="33"/>
      <c r="H398" s="33"/>
      <c r="I398" s="33"/>
      <c r="J398" s="34"/>
      <c r="K398" s="49"/>
      <c r="L398" s="66" t="s">
        <v>79</v>
      </c>
      <c r="M398" s="49">
        <v>0</v>
      </c>
      <c r="N398" s="49"/>
    </row>
    <row r="399" spans="1:14" ht="20.25" customHeight="1">
      <c r="A399" s="12" t="str">
        <f>IF('Team Card'!$B$10="","",'Team Card'!$B$10)</f>
        <v>Joey Watters</v>
      </c>
      <c r="B399" s="68">
        <f>IF(OR(GameCard414[[#This Row],[PA]]&gt;0,$E$393="Win (FORFEIT)",L399="Yes"),1,"")</f>
        <v>1</v>
      </c>
      <c r="C399" s="69">
        <v>4</v>
      </c>
      <c r="D399" s="69">
        <v>4</v>
      </c>
      <c r="E399" s="69">
        <v>3</v>
      </c>
      <c r="F399" s="69">
        <v>3</v>
      </c>
      <c r="G399" s="69">
        <v>3</v>
      </c>
      <c r="H399" s="69"/>
      <c r="I399" s="69"/>
      <c r="J399" s="70">
        <v>1</v>
      </c>
      <c r="K399" s="49"/>
      <c r="L399" s="67" t="s">
        <v>79</v>
      </c>
      <c r="M399" s="49">
        <v>0</v>
      </c>
      <c r="N399" s="49"/>
    </row>
    <row r="400" spans="1:14" ht="20.25" customHeight="1">
      <c r="A400" s="22" t="str">
        <f>IF('Team Card'!$B$11="","",'Team Card'!$B$11)</f>
        <v>Mason Blanchette</v>
      </c>
      <c r="B400" s="58" t="str">
        <f>IF(OR(GameCard414[[#This Row],[PA]]&gt;0,$E$393="Win (FORFEIT)",L400="Yes"),1,"")</f>
        <v/>
      </c>
      <c r="C400" s="33"/>
      <c r="D400" s="33"/>
      <c r="E400" s="33"/>
      <c r="F400" s="33"/>
      <c r="G400" s="33"/>
      <c r="H400" s="33"/>
      <c r="I400" s="33"/>
      <c r="J400" s="34"/>
      <c r="K400" s="49"/>
      <c r="L400" s="66" t="s">
        <v>79</v>
      </c>
      <c r="M400" s="49">
        <v>0</v>
      </c>
      <c r="N400" s="49"/>
    </row>
    <row r="401" spans="1:14" ht="20.25" customHeight="1">
      <c r="A401" s="12" t="str">
        <f>IF('Team Card'!$B$12="","",'Team Card'!$B$12)</f>
        <v>Matt Liquori</v>
      </c>
      <c r="B401" s="68" t="str">
        <f>IF(OR(GameCard414[[#This Row],[PA]]&gt;0,$E$393="Win (FORFEIT)",L401="Yes"),1,"")</f>
        <v/>
      </c>
      <c r="C401" s="69"/>
      <c r="D401" s="69"/>
      <c r="E401" s="69"/>
      <c r="F401" s="69"/>
      <c r="G401" s="69"/>
      <c r="H401" s="69"/>
      <c r="I401" s="69"/>
      <c r="J401" s="70"/>
      <c r="K401" s="49"/>
      <c r="L401" s="67" t="s">
        <v>79</v>
      </c>
      <c r="M401" s="49">
        <v>0</v>
      </c>
      <c r="N401" s="49"/>
    </row>
    <row r="402" spans="1:14" ht="20.25" customHeight="1">
      <c r="A402" s="22" t="str">
        <f>IF('Team Card'!$B$13="","",'Team Card'!$B$13)</f>
        <v>Mike Rizzo</v>
      </c>
      <c r="B402" s="58" t="str">
        <f>IF(OR(GameCard414[[#This Row],[PA]]&gt;0,$E$393="Win (FORFEIT)",L402="Yes"),1,"")</f>
        <v/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79</v>
      </c>
      <c r="M402" s="49">
        <v>0</v>
      </c>
      <c r="N402" s="49"/>
    </row>
    <row r="403" spans="1:14" ht="20.25" customHeight="1">
      <c r="A403" s="12" t="str">
        <f>IF('Team Card'!$B$14="","",'Team Card'!$B$14)</f>
        <v>Pete Maruzella</v>
      </c>
      <c r="B403" s="68">
        <f>IF(OR(GameCard414[[#This Row],[PA]]&gt;0,$E$393="Win (FORFEIT)",L403="Yes"),1,"")</f>
        <v>1</v>
      </c>
      <c r="C403" s="69">
        <v>4</v>
      </c>
      <c r="D403" s="69">
        <v>3</v>
      </c>
      <c r="E403" s="69">
        <v>2</v>
      </c>
      <c r="F403" s="69">
        <v>1</v>
      </c>
      <c r="G403" s="69"/>
      <c r="H403" s="69"/>
      <c r="I403" s="69">
        <v>1</v>
      </c>
      <c r="J403" s="70"/>
      <c r="K403" s="49"/>
      <c r="L403" s="67" t="s">
        <v>79</v>
      </c>
      <c r="M403" s="49">
        <v>0</v>
      </c>
      <c r="N403" s="49"/>
    </row>
    <row r="404" spans="1:14" ht="20.25" customHeight="1">
      <c r="A404" s="22" t="str">
        <f>IF('Team Card'!$B$15="","",'Team Card'!$B$15)</f>
        <v>PJ Closius</v>
      </c>
      <c r="B404" s="58" t="str">
        <f>IF(OR(GameCard414[[#This Row],[PA]]&gt;0,$E$393="Win (FORFEIT)",L404="Yes"),1,"")</f>
        <v/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79</v>
      </c>
      <c r="M404" s="49">
        <v>0</v>
      </c>
      <c r="N404" s="49"/>
    </row>
    <row r="405" spans="1:14" ht="20.25" customHeight="1">
      <c r="A405" s="12" t="str">
        <f>IF('Team Card'!$B$16="","",'Team Card'!$B$16)</f>
        <v>Randy Lienhardt</v>
      </c>
      <c r="B405" s="68">
        <f>IF(OR(GameCard414[[#This Row],[PA]]&gt;0,$E$393="Win (FORFEIT)",L405="Yes"),1,"")</f>
        <v>1</v>
      </c>
      <c r="C405" s="69">
        <v>4</v>
      </c>
      <c r="D405" s="69">
        <v>4</v>
      </c>
      <c r="E405" s="69">
        <v>2</v>
      </c>
      <c r="F405" s="69">
        <v>1</v>
      </c>
      <c r="G405" s="69">
        <v>1</v>
      </c>
      <c r="H405" s="69"/>
      <c r="I405" s="69"/>
      <c r="J405" s="70"/>
      <c r="K405" s="49"/>
      <c r="L405" s="67" t="s">
        <v>79</v>
      </c>
      <c r="M405" s="49">
        <v>0</v>
      </c>
      <c r="N405" s="49"/>
    </row>
    <row r="406" spans="1:14" ht="20.25" customHeight="1">
      <c r="A406" s="22" t="str">
        <f>IF('Team Card'!$B$17="","",'Team Card'!$B$17)</f>
        <v>Scott Brown</v>
      </c>
      <c r="B406" s="58" t="str">
        <f>IF(OR(GameCard414[[#This Row],[PA]]&gt;0,$E$393="Win (FORFEIT)",L406="Yes"),1,"")</f>
        <v/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79</v>
      </c>
      <c r="M406" s="49">
        <v>0</v>
      </c>
      <c r="N406" s="49"/>
    </row>
    <row r="407" spans="1:14" ht="20.25" customHeight="1">
      <c r="A407" s="12" t="str">
        <f>IF('Team Card'!$B$18="","",'Team Card'!$B$18)</f>
        <v>Steve Maruzella</v>
      </c>
      <c r="B407" s="68">
        <f>IF(OR(GameCard414[[#This Row],[PA]]&gt;0,$E$393="Win (FORFEIT)",L407="Yes"),1,"")</f>
        <v>1</v>
      </c>
      <c r="C407" s="69">
        <v>4</v>
      </c>
      <c r="D407" s="69">
        <v>4</v>
      </c>
      <c r="E407" s="69">
        <v>2</v>
      </c>
      <c r="F407" s="69">
        <v>2</v>
      </c>
      <c r="G407" s="69"/>
      <c r="H407" s="69"/>
      <c r="I407" s="69"/>
      <c r="J407" s="70"/>
      <c r="K407" s="49"/>
      <c r="L407" s="67" t="s">
        <v>79</v>
      </c>
      <c r="M407" s="49">
        <v>0</v>
      </c>
      <c r="N407" s="49"/>
    </row>
    <row r="408" spans="1:14" ht="20.25" customHeight="1">
      <c r="A408" s="22" t="str">
        <f>IF('Team Card'!$B$19="","",'Team Card'!$B$19)</f>
        <v>TJ Smith</v>
      </c>
      <c r="B408" s="58">
        <f>IF(OR(GameCard414[[#This Row],[PA]]&gt;0,$E$393="Win (FORFEIT)",L408="Yes"),1,"")</f>
        <v>1</v>
      </c>
      <c r="C408" s="33">
        <v>3</v>
      </c>
      <c r="D408" s="33">
        <v>3</v>
      </c>
      <c r="E408" s="33">
        <v>0</v>
      </c>
      <c r="F408" s="33"/>
      <c r="G408" s="33"/>
      <c r="H408" s="33"/>
      <c r="I408" s="33"/>
      <c r="J408" s="34"/>
      <c r="K408" s="49"/>
      <c r="L408" s="66" t="s">
        <v>79</v>
      </c>
      <c r="M408" s="49">
        <v>0</v>
      </c>
      <c r="N408" s="49"/>
    </row>
    <row r="409" spans="1:14" ht="20.25" customHeight="1">
      <c r="A409" s="12" t="str">
        <f>IF('Team Card'!$B$20="","",'Team Card'!$B$20)</f>
        <v>Tom Liquori</v>
      </c>
      <c r="B409" s="68">
        <f>IF(OR(GameCard414[[#This Row],[PA]]&gt;0,$E$393="Win (FORFEIT)",L409="Yes"),1,"")</f>
        <v>1</v>
      </c>
      <c r="C409" s="69">
        <v>4</v>
      </c>
      <c r="D409" s="69">
        <v>4</v>
      </c>
      <c r="E409" s="69">
        <v>1</v>
      </c>
      <c r="F409" s="69"/>
      <c r="G409" s="69">
        <v>1</v>
      </c>
      <c r="H409" s="69"/>
      <c r="I409" s="69"/>
      <c r="J409" s="70"/>
      <c r="K409" s="49"/>
      <c r="L409" s="67" t="s">
        <v>79</v>
      </c>
      <c r="M409" s="49">
        <v>0</v>
      </c>
      <c r="N409" s="49"/>
    </row>
    <row r="410" spans="1:14" ht="20.25" customHeight="1">
      <c r="A410" s="22" t="str">
        <f>IF('Team Card'!$B$21="","",'Team Card'!$B$21)</f>
        <v>Tony Pais</v>
      </c>
      <c r="B410" s="58">
        <f>IF(OR(GameCard414[[#This Row],[PA]]&gt;0,$E$393="Win (FORFEIT)",L410="Yes"),1,"")</f>
        <v>1</v>
      </c>
      <c r="C410" s="33">
        <v>4</v>
      </c>
      <c r="D410" s="33">
        <v>4</v>
      </c>
      <c r="E410" s="33">
        <v>3</v>
      </c>
      <c r="F410" s="33"/>
      <c r="G410" s="33">
        <v>2</v>
      </c>
      <c r="H410" s="33"/>
      <c r="I410" s="33"/>
      <c r="J410" s="34"/>
      <c r="K410" s="49"/>
      <c r="L410" s="66" t="s">
        <v>79</v>
      </c>
      <c r="M410" s="49">
        <v>0</v>
      </c>
      <c r="N410" s="49"/>
    </row>
    <row r="411" spans="1:14" ht="20.25" customHeight="1">
      <c r="A411" s="12" t="str">
        <f>IF('Team Card'!$B$22="","",'Team Card'!$B$22)</f>
        <v>Tyler Nutting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79</v>
      </c>
      <c r="M411" s="49">
        <v>0</v>
      </c>
      <c r="N411" s="49"/>
    </row>
    <row r="412" spans="1:14" ht="20.25" customHeight="1">
      <c r="A412" s="22" t="str">
        <f>IF('Team Card'!$B$23="","",'Team Card'!$B$23)</f>
        <v>Jimmy Kapp Jr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79</v>
      </c>
      <c r="M412" s="49">
        <v>0</v>
      </c>
      <c r="N412" s="49"/>
    </row>
    <row r="413" spans="1:14" ht="20.25" customHeight="1">
      <c r="A413" s="12" t="str">
        <f>IF('Team Card'!$B$24="","",'Team Card'!$B$24)</f>
        <v>Dave Perkins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79</v>
      </c>
      <c r="M413" s="49">
        <v>0</v>
      </c>
      <c r="N413" s="49"/>
    </row>
    <row r="414" spans="1:14" ht="20.25" customHeight="1">
      <c r="A414" s="22" t="str">
        <f>IF('Team Card'!$B$25="","",'Team Card'!$B$25)</f>
        <v>Ray Ritch</v>
      </c>
      <c r="B414" s="58">
        <f>IF(OR(GameCard414[[#This Row],[PA]]&gt;0,$E$393="Win (FORFEIT)",L414="Yes"),1,"")</f>
        <v>1</v>
      </c>
      <c r="C414" s="33">
        <v>3</v>
      </c>
      <c r="D414" s="33">
        <v>3</v>
      </c>
      <c r="E414" s="33">
        <v>0</v>
      </c>
      <c r="F414" s="33"/>
      <c r="G414" s="33"/>
      <c r="H414" s="33"/>
      <c r="I414" s="33"/>
      <c r="J414" s="34"/>
      <c r="K414" s="49"/>
      <c r="L414" s="66" t="s">
        <v>79</v>
      </c>
      <c r="M414" s="49">
        <v>0</v>
      </c>
      <c r="N414" s="49"/>
    </row>
    <row r="415" spans="1:14" ht="20.25" customHeight="1">
      <c r="A415" s="12" t="str">
        <f>IF('Team Card'!$B$26="","",'Team Card'!$B$26)</f>
        <v>John Watters</v>
      </c>
      <c r="B415" s="68">
        <f>IF(OR(GameCard414[[#This Row],[PA]]&gt;0,$E$393="Win (FORFEIT)",L415="Yes"),1,"")</f>
        <v>1</v>
      </c>
      <c r="C415" s="69">
        <v>4</v>
      </c>
      <c r="D415" s="69">
        <v>4</v>
      </c>
      <c r="E415" s="69">
        <v>0</v>
      </c>
      <c r="F415" s="69"/>
      <c r="G415" s="69"/>
      <c r="H415" s="69"/>
      <c r="I415" s="69"/>
      <c r="J415" s="70"/>
      <c r="K415" s="49"/>
      <c r="L415" s="67" t="s">
        <v>79</v>
      </c>
      <c r="M415" s="49">
        <v>0</v>
      </c>
      <c r="N415" s="49"/>
    </row>
    <row r="416" spans="1:14" ht="20.25" customHeight="1">
      <c r="A416" s="22" t="str">
        <f>IF('Team Card'!$B$27="","",'Team Card'!$B$27)</f>
        <v>Jim Parker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79</v>
      </c>
      <c r="M416" s="49">
        <v>0</v>
      </c>
      <c r="N416" s="49"/>
    </row>
    <row r="417" spans="1:14" ht="20.25" customHeight="1">
      <c r="A417" s="12" t="str">
        <f>IF('Team Card'!$B$28="","",'Team Card'!$B$28)</f>
        <v>M Parker</v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79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79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79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79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38</v>
      </c>
      <c r="D421" s="45">
        <f t="shared" ref="D421" si="90">SUM(D396:D420)</f>
        <v>37</v>
      </c>
      <c r="E421" s="44">
        <f t="shared" ref="E421" si="91">SUM(E396:E420)</f>
        <v>16</v>
      </c>
      <c r="F421" s="44">
        <f t="shared" ref="F421" si="92">SUM(F396:F420)</f>
        <v>8</v>
      </c>
      <c r="G421" s="44">
        <f t="shared" ref="G421" si="93">SUM(G396:G420)</f>
        <v>8</v>
      </c>
      <c r="H421" s="44">
        <f t="shared" ref="H421" si="94">SUM(H396:H420)</f>
        <v>0</v>
      </c>
      <c r="I421" s="44">
        <f t="shared" ref="I421" si="95">SUM(I396:I420)</f>
        <v>1</v>
      </c>
      <c r="J421" s="46">
        <f t="shared" ref="J421" si="96">SUM(J396:J420)</f>
        <v>1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8" t="s">
        <v>30</v>
      </c>
      <c r="B423" s="88"/>
      <c r="C423" s="88"/>
      <c r="D423" s="88"/>
      <c r="E423" s="88"/>
      <c r="F423" s="88"/>
      <c r="G423" s="88"/>
      <c r="H423" s="88"/>
      <c r="I423" s="88"/>
      <c r="J423" s="88"/>
      <c r="K423" s="49"/>
      <c r="L423" s="49"/>
      <c r="M423" s="49">
        <v>0</v>
      </c>
      <c r="N423" s="49"/>
    </row>
    <row r="424" spans="1:14" ht="20.25" customHeight="1">
      <c r="A424" s="86"/>
      <c r="B424" s="87"/>
      <c r="C424" s="87"/>
      <c r="D424" s="87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13</v>
      </c>
      <c r="B425" s="84">
        <v>42935</v>
      </c>
      <c r="C425" s="84"/>
      <c r="D425" s="13" t="s">
        <v>37</v>
      </c>
      <c r="E425" s="85" t="s">
        <v>44</v>
      </c>
      <c r="F425" s="85"/>
      <c r="G425" s="23" t="s">
        <v>12</v>
      </c>
      <c r="H425" s="89" t="s">
        <v>41</v>
      </c>
      <c r="I425" s="89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76</v>
      </c>
      <c r="M427" s="49">
        <v>0</v>
      </c>
      <c r="N427" s="49"/>
    </row>
    <row r="428" spans="1:14" ht="20.25" customHeight="1">
      <c r="A428" s="22" t="str">
        <f>IF('Team Card'!$B$7="","",'Team Card'!$B$7)</f>
        <v>Alex Nutting</v>
      </c>
      <c r="B428" s="58">
        <f>IF(OR(GameCard515[[#This Row],[PA]]&gt;0,$E$425="Win (FORFEIT)",L428="Yes"),1,"")</f>
        <v>1</v>
      </c>
      <c r="C428" s="33">
        <v>4</v>
      </c>
      <c r="D428" s="33">
        <v>4</v>
      </c>
      <c r="E428" s="33">
        <v>1</v>
      </c>
      <c r="F428" s="33"/>
      <c r="G428" s="33"/>
      <c r="H428" s="33"/>
      <c r="I428" s="33"/>
      <c r="J428" s="34"/>
      <c r="K428" s="49"/>
      <c r="L428" s="66" t="s">
        <v>79</v>
      </c>
      <c r="M428" s="49">
        <v>0</v>
      </c>
      <c r="N428" s="49"/>
    </row>
    <row r="429" spans="1:14" ht="20.25" customHeight="1">
      <c r="A429" s="12" t="str">
        <f>IF('Team Card'!$B$8="","",'Team Card'!$B$8)</f>
        <v>Jimmy Kapp Sr</v>
      </c>
      <c r="B429" s="68">
        <f>IF(OR(GameCard515[[#This Row],[PA]]&gt;0,$E$425="Win (FORFEIT)",L429="Yes"),1,"")</f>
        <v>1</v>
      </c>
      <c r="C429" s="69">
        <v>4</v>
      </c>
      <c r="D429" s="69">
        <v>3</v>
      </c>
      <c r="E429" s="69">
        <v>2</v>
      </c>
      <c r="F429" s="69">
        <v>1</v>
      </c>
      <c r="G429" s="69">
        <v>4</v>
      </c>
      <c r="H429" s="69">
        <v>1</v>
      </c>
      <c r="I429" s="69"/>
      <c r="J429" s="70"/>
      <c r="K429" s="49"/>
      <c r="L429" s="67" t="s">
        <v>79</v>
      </c>
      <c r="M429" s="49">
        <v>0</v>
      </c>
      <c r="N429" s="49"/>
    </row>
    <row r="430" spans="1:14" ht="20.25" customHeight="1">
      <c r="A430" s="22" t="str">
        <f>IF('Team Card'!$B$9="","",'Team Card'!$B$9)</f>
        <v>Joe Liquori</v>
      </c>
      <c r="B430" s="58" t="str">
        <f>IF(OR(GameCard515[[#This Row],[PA]]&gt;0,$E$425="Win (FORFEIT)",L430="Yes"),1,"")</f>
        <v/>
      </c>
      <c r="C430" s="33"/>
      <c r="D430" s="33"/>
      <c r="E430" s="33"/>
      <c r="F430" s="33"/>
      <c r="G430" s="33"/>
      <c r="H430" s="33"/>
      <c r="I430" s="33"/>
      <c r="J430" s="34"/>
      <c r="K430" s="49"/>
      <c r="L430" s="66" t="s">
        <v>79</v>
      </c>
      <c r="M430" s="49">
        <v>0</v>
      </c>
      <c r="N430" s="49"/>
    </row>
    <row r="431" spans="1:14" ht="20.25" customHeight="1">
      <c r="A431" s="12" t="str">
        <f>IF('Team Card'!$B$10="","",'Team Card'!$B$10)</f>
        <v>Joey Watters</v>
      </c>
      <c r="B431" s="68">
        <f>IF(OR(GameCard515[[#This Row],[PA]]&gt;0,$E$425="Win (FORFEIT)",L431="Yes"),1,"")</f>
        <v>1</v>
      </c>
      <c r="C431" s="69">
        <v>4</v>
      </c>
      <c r="D431" s="69">
        <v>4</v>
      </c>
      <c r="E431" s="69">
        <v>1</v>
      </c>
      <c r="F431" s="69">
        <v>2</v>
      </c>
      <c r="G431" s="69">
        <v>1</v>
      </c>
      <c r="H431" s="69"/>
      <c r="I431" s="69"/>
      <c r="J431" s="70"/>
      <c r="K431" s="49"/>
      <c r="L431" s="67" t="s">
        <v>79</v>
      </c>
      <c r="M431" s="49">
        <v>0</v>
      </c>
      <c r="N431" s="49"/>
    </row>
    <row r="432" spans="1:14" ht="20.25" customHeight="1">
      <c r="A432" s="22" t="str">
        <f>IF('Team Card'!$B$11="","",'Team Card'!$B$11)</f>
        <v>Mason Blanchette</v>
      </c>
      <c r="B432" s="58" t="str">
        <f>IF(OR(GameCard515[[#This Row],[PA]]&gt;0,$E$425="Win (FORFEIT)",L432="Yes"),1,"")</f>
        <v/>
      </c>
      <c r="C432" s="33"/>
      <c r="D432" s="33"/>
      <c r="E432" s="33"/>
      <c r="F432" s="33"/>
      <c r="G432" s="33"/>
      <c r="H432" s="33"/>
      <c r="I432" s="33"/>
      <c r="J432" s="34"/>
      <c r="K432" s="49"/>
      <c r="L432" s="66" t="s">
        <v>79</v>
      </c>
      <c r="M432" s="49">
        <v>0</v>
      </c>
      <c r="N432" s="49"/>
    </row>
    <row r="433" spans="1:14" ht="20.25" customHeight="1">
      <c r="A433" s="12" t="str">
        <f>IF('Team Card'!$B$12="","",'Team Card'!$B$12)</f>
        <v>Matt Liquori</v>
      </c>
      <c r="B433" s="68" t="str">
        <f>IF(OR(GameCard515[[#This Row],[PA]]&gt;0,$E$425="Win (FORFEIT)",L433="Yes"),1,"")</f>
        <v/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79</v>
      </c>
      <c r="M433" s="49">
        <v>0</v>
      </c>
      <c r="N433" s="49"/>
    </row>
    <row r="434" spans="1:14" ht="20.25" customHeight="1">
      <c r="A434" s="22" t="str">
        <f>IF('Team Card'!$B$13="","",'Team Card'!$B$13)</f>
        <v>Mike Rizzo</v>
      </c>
      <c r="B434" s="58">
        <f>IF(OR(GameCard515[[#This Row],[PA]]&gt;0,$E$425="Win (FORFEIT)",L434="Yes"),1,"")</f>
        <v>1</v>
      </c>
      <c r="C434" s="33">
        <v>3</v>
      </c>
      <c r="D434" s="33">
        <v>3</v>
      </c>
      <c r="E434" s="33">
        <v>2</v>
      </c>
      <c r="F434" s="33">
        <v>1</v>
      </c>
      <c r="G434" s="33"/>
      <c r="H434" s="33"/>
      <c r="I434" s="33"/>
      <c r="J434" s="34"/>
      <c r="K434" s="49"/>
      <c r="L434" s="66" t="s">
        <v>79</v>
      </c>
      <c r="M434" s="49">
        <v>0</v>
      </c>
      <c r="N434" s="49"/>
    </row>
    <row r="435" spans="1:14" ht="20.25" customHeight="1">
      <c r="A435" s="12" t="str">
        <f>IF('Team Card'!$B$14="","",'Team Card'!$B$14)</f>
        <v>Pete Maruzella</v>
      </c>
      <c r="B435" s="68" t="str">
        <f>IF(OR(GameCard515[[#This Row],[PA]]&gt;0,$E$425="Win (FORFEIT)",L435="Yes"),1,"")</f>
        <v/>
      </c>
      <c r="C435" s="69"/>
      <c r="D435" s="69"/>
      <c r="E435" s="69"/>
      <c r="F435" s="69"/>
      <c r="G435" s="69"/>
      <c r="H435" s="69"/>
      <c r="I435" s="69"/>
      <c r="J435" s="70"/>
      <c r="K435" s="49"/>
      <c r="L435" s="67" t="s">
        <v>79</v>
      </c>
      <c r="M435" s="49">
        <v>0</v>
      </c>
      <c r="N435" s="49"/>
    </row>
    <row r="436" spans="1:14" ht="20.25" customHeight="1">
      <c r="A436" s="22" t="str">
        <f>IF('Team Card'!$B$15="","",'Team Card'!$B$15)</f>
        <v>PJ Closius</v>
      </c>
      <c r="B436" s="58" t="str">
        <f>IF(OR(GameCard515[[#This Row],[PA]]&gt;0,$E$425="Win (FORFEIT)",L436="Yes"),1,"")</f>
        <v/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79</v>
      </c>
      <c r="M436" s="49">
        <v>0</v>
      </c>
      <c r="N436" s="49"/>
    </row>
    <row r="437" spans="1:14" ht="20.25" customHeight="1">
      <c r="A437" s="12" t="str">
        <f>IF('Team Card'!$B$16="","",'Team Card'!$B$16)</f>
        <v>Randy Lienhardt</v>
      </c>
      <c r="B437" s="68">
        <f>IF(OR(GameCard515[[#This Row],[PA]]&gt;0,$E$425="Win (FORFEIT)",L437="Yes"),1,"")</f>
        <v>1</v>
      </c>
      <c r="C437" s="69">
        <v>4</v>
      </c>
      <c r="D437" s="69">
        <v>4</v>
      </c>
      <c r="E437" s="69">
        <v>4</v>
      </c>
      <c r="F437" s="69">
        <v>2</v>
      </c>
      <c r="G437" s="69">
        <v>1</v>
      </c>
      <c r="H437" s="69"/>
      <c r="I437" s="69"/>
      <c r="J437" s="70"/>
      <c r="K437" s="49"/>
      <c r="L437" s="67" t="s">
        <v>79</v>
      </c>
      <c r="M437" s="49">
        <v>0</v>
      </c>
      <c r="N437" s="49"/>
    </row>
    <row r="438" spans="1:14" ht="20.25" customHeight="1">
      <c r="A438" s="22" t="str">
        <f>IF('Team Card'!$B$17="","",'Team Card'!$B$17)</f>
        <v>Scott Brown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79</v>
      </c>
      <c r="M438" s="49">
        <v>0</v>
      </c>
      <c r="N438" s="49"/>
    </row>
    <row r="439" spans="1:14" ht="20.25" customHeight="1">
      <c r="A439" s="12" t="str">
        <f>IF('Team Card'!$B$18="","",'Team Card'!$B$18)</f>
        <v>Steve Maruzella</v>
      </c>
      <c r="B439" s="68">
        <f>IF(OR(GameCard515[[#This Row],[PA]]&gt;0,$E$425="Win (FORFEIT)",L439="Yes"),1,"")</f>
        <v>1</v>
      </c>
      <c r="C439" s="69">
        <v>4</v>
      </c>
      <c r="D439" s="69">
        <v>4</v>
      </c>
      <c r="E439" s="69">
        <v>2</v>
      </c>
      <c r="F439" s="69">
        <v>2</v>
      </c>
      <c r="G439" s="69"/>
      <c r="H439" s="69"/>
      <c r="I439" s="69"/>
      <c r="J439" s="70"/>
      <c r="K439" s="49"/>
      <c r="L439" s="67" t="s">
        <v>79</v>
      </c>
      <c r="M439" s="49">
        <v>0</v>
      </c>
      <c r="N439" s="49"/>
    </row>
    <row r="440" spans="1:14" ht="20.25" customHeight="1">
      <c r="A440" s="22" t="str">
        <f>IF('Team Card'!$B$19="","",'Team Card'!$B$19)</f>
        <v>TJ Smith</v>
      </c>
      <c r="B440" s="58" t="str">
        <f>IF(OR(GameCard515[[#This Row],[PA]]&gt;0,$E$425="Win (FORFEIT)",L440="Yes"),1,"")</f>
        <v/>
      </c>
      <c r="C440" s="33"/>
      <c r="D440" s="33"/>
      <c r="E440" s="33"/>
      <c r="F440" s="33"/>
      <c r="G440" s="33"/>
      <c r="H440" s="33"/>
      <c r="I440" s="33"/>
      <c r="J440" s="34"/>
      <c r="K440" s="49"/>
      <c r="L440" s="66" t="s">
        <v>79</v>
      </c>
      <c r="M440" s="49">
        <v>0</v>
      </c>
      <c r="N440" s="49"/>
    </row>
    <row r="441" spans="1:14" ht="20.25" customHeight="1">
      <c r="A441" s="12" t="str">
        <f>IF('Team Card'!$B$20="","",'Team Card'!$B$20)</f>
        <v>Tom Liquori</v>
      </c>
      <c r="B441" s="68">
        <f>IF(OR(GameCard515[[#This Row],[PA]]&gt;0,$E$425="Win (FORFEIT)",L441="Yes"),1,"")</f>
        <v>1</v>
      </c>
      <c r="C441" s="69">
        <v>3</v>
      </c>
      <c r="D441" s="69">
        <v>3</v>
      </c>
      <c r="E441" s="69">
        <v>2</v>
      </c>
      <c r="F441" s="69"/>
      <c r="G441" s="69"/>
      <c r="H441" s="69"/>
      <c r="I441" s="69"/>
      <c r="J441" s="70"/>
      <c r="K441" s="49"/>
      <c r="L441" s="67" t="s">
        <v>79</v>
      </c>
      <c r="M441" s="49">
        <v>0</v>
      </c>
      <c r="N441" s="49"/>
    </row>
    <row r="442" spans="1:14" ht="20.25" customHeight="1">
      <c r="A442" s="22" t="str">
        <f>IF('Team Card'!$B$21="","",'Team Card'!$B$21)</f>
        <v>Tony Pais</v>
      </c>
      <c r="B442" s="58">
        <f>IF(OR(GameCard515[[#This Row],[PA]]&gt;0,$E$425="Win (FORFEIT)",L442="Yes"),1,"")</f>
        <v>1</v>
      </c>
      <c r="C442" s="33">
        <v>4</v>
      </c>
      <c r="D442" s="33">
        <v>4</v>
      </c>
      <c r="E442" s="33">
        <v>3</v>
      </c>
      <c r="F442" s="33"/>
      <c r="G442" s="33">
        <v>1</v>
      </c>
      <c r="H442" s="33"/>
      <c r="I442" s="33"/>
      <c r="J442" s="34"/>
      <c r="K442" s="49"/>
      <c r="L442" s="66" t="s">
        <v>79</v>
      </c>
      <c r="M442" s="49">
        <v>0</v>
      </c>
      <c r="N442" s="49"/>
    </row>
    <row r="443" spans="1:14" ht="20.25" customHeight="1">
      <c r="A443" s="12" t="str">
        <f>IF('Team Card'!$B$22="","",'Team Card'!$B$22)</f>
        <v>Tyler Nutting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79</v>
      </c>
      <c r="M443" s="49">
        <v>0</v>
      </c>
      <c r="N443" s="49"/>
    </row>
    <row r="444" spans="1:14" ht="20.25" customHeight="1">
      <c r="A444" s="22" t="str">
        <f>IF('Team Card'!$B$23="","",'Team Card'!$B$23)</f>
        <v>Jimmy Kapp Jr</v>
      </c>
      <c r="B444" s="58">
        <f>IF(OR(GameCard515[[#This Row],[PA]]&gt;0,$E$425="Win (FORFEIT)",L444="Yes"),1,"")</f>
        <v>1</v>
      </c>
      <c r="C444" s="33">
        <v>4</v>
      </c>
      <c r="D444" s="33">
        <v>3</v>
      </c>
      <c r="E444" s="33">
        <v>2</v>
      </c>
      <c r="F444" s="33">
        <v>2</v>
      </c>
      <c r="G444" s="33">
        <v>2</v>
      </c>
      <c r="H444" s="33"/>
      <c r="I444" s="33">
        <v>1</v>
      </c>
      <c r="J444" s="34"/>
      <c r="K444" s="49"/>
      <c r="L444" s="66" t="s">
        <v>79</v>
      </c>
      <c r="M444" s="49">
        <v>0</v>
      </c>
      <c r="N444" s="49"/>
    </row>
    <row r="445" spans="1:14" ht="20.25" customHeight="1">
      <c r="A445" s="12" t="str">
        <f>IF('Team Card'!$B$24="","",'Team Card'!$B$24)</f>
        <v>Dave Perkins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79</v>
      </c>
      <c r="M445" s="49">
        <v>0</v>
      </c>
      <c r="N445" s="49"/>
    </row>
    <row r="446" spans="1:14" ht="20.25" customHeight="1">
      <c r="A446" s="22" t="str">
        <f>IF('Team Card'!$B$25="","",'Team Card'!$B$25)</f>
        <v>Ray Ritch</v>
      </c>
      <c r="B446" s="58">
        <f>IF(OR(GameCard515[[#This Row],[PA]]&gt;0,$E$425="Win (FORFEIT)",L446="Yes"),1,"")</f>
        <v>1</v>
      </c>
      <c r="C446" s="33">
        <v>3</v>
      </c>
      <c r="D446" s="33">
        <v>3</v>
      </c>
      <c r="E446" s="33">
        <v>1</v>
      </c>
      <c r="F446" s="33">
        <v>1</v>
      </c>
      <c r="G446" s="33"/>
      <c r="H446" s="33"/>
      <c r="I446" s="33"/>
      <c r="J446" s="34"/>
      <c r="K446" s="49"/>
      <c r="L446" s="66" t="s">
        <v>79</v>
      </c>
      <c r="M446" s="49">
        <v>0</v>
      </c>
      <c r="N446" s="49"/>
    </row>
    <row r="447" spans="1:14" ht="20.25" customHeight="1">
      <c r="A447" s="12" t="str">
        <f>IF('Team Card'!$B$26="","",'Team Card'!$B$26)</f>
        <v>John Watters</v>
      </c>
      <c r="B447" s="68">
        <f>IF(OR(GameCard515[[#This Row],[PA]]&gt;0,$E$425="Win (FORFEIT)",L447="Yes"),1,"")</f>
        <v>1</v>
      </c>
      <c r="C447" s="69">
        <v>4</v>
      </c>
      <c r="D447" s="69">
        <v>3</v>
      </c>
      <c r="E447" s="69">
        <v>1</v>
      </c>
      <c r="F447" s="69">
        <v>2</v>
      </c>
      <c r="G447" s="69"/>
      <c r="H447" s="69"/>
      <c r="I447" s="69">
        <v>1</v>
      </c>
      <c r="J447" s="70"/>
      <c r="K447" s="49"/>
      <c r="L447" s="67" t="s">
        <v>79</v>
      </c>
      <c r="M447" s="49">
        <v>0</v>
      </c>
      <c r="N447" s="49"/>
    </row>
    <row r="448" spans="1:14" ht="20.25" customHeight="1">
      <c r="A448" s="22" t="str">
        <f>IF('Team Card'!$B$27="","",'Team Card'!$B$27)</f>
        <v>Jim Parker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79</v>
      </c>
      <c r="M448" s="49">
        <v>0</v>
      </c>
      <c r="N448" s="49"/>
    </row>
    <row r="449" spans="1:14" ht="20.25" customHeight="1">
      <c r="A449" s="12" t="str">
        <f>IF('Team Card'!$B$28="","",'Team Card'!$B$28)</f>
        <v>M Parker</v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79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79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79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79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41</v>
      </c>
      <c r="D453" s="45">
        <f t="shared" ref="D453" si="98">SUM(D428:D452)</f>
        <v>38</v>
      </c>
      <c r="E453" s="44">
        <f t="shared" ref="E453" si="99">SUM(E428:E452)</f>
        <v>21</v>
      </c>
      <c r="F453" s="44">
        <f t="shared" ref="F453" si="100">SUM(F428:F452)</f>
        <v>13</v>
      </c>
      <c r="G453" s="44">
        <f t="shared" ref="G453" si="101">SUM(G428:G452)</f>
        <v>9</v>
      </c>
      <c r="H453" s="44">
        <f t="shared" ref="H453" si="102">SUM(H428:H452)</f>
        <v>1</v>
      </c>
      <c r="I453" s="44">
        <f t="shared" ref="I453" si="103">SUM(I428:I452)</f>
        <v>2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8" t="s">
        <v>31</v>
      </c>
      <c r="B455" s="88"/>
      <c r="C455" s="88"/>
      <c r="D455" s="88"/>
      <c r="E455" s="88"/>
      <c r="F455" s="88"/>
      <c r="G455" s="88"/>
      <c r="H455" s="88"/>
      <c r="I455" s="88"/>
      <c r="J455" s="88"/>
      <c r="K455" s="49"/>
      <c r="L455" s="49"/>
      <c r="M455" s="49">
        <v>0</v>
      </c>
      <c r="N455" s="49"/>
    </row>
    <row r="456" spans="1:14" ht="20.25" customHeight="1">
      <c r="A456" s="86"/>
      <c r="B456" s="87"/>
      <c r="C456" s="87"/>
      <c r="D456" s="87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13</v>
      </c>
      <c r="B457" s="84">
        <v>42942</v>
      </c>
      <c r="C457" s="84"/>
      <c r="D457" s="13" t="s">
        <v>37</v>
      </c>
      <c r="E457" s="85" t="s">
        <v>45</v>
      </c>
      <c r="F457" s="85"/>
      <c r="G457" s="23" t="s">
        <v>12</v>
      </c>
      <c r="H457" s="89" t="s">
        <v>97</v>
      </c>
      <c r="I457" s="89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76</v>
      </c>
      <c r="M459" s="49">
        <v>0</v>
      </c>
      <c r="N459" s="49"/>
    </row>
    <row r="460" spans="1:14" ht="20.25" customHeight="1">
      <c r="A460" s="22" t="str">
        <f>IF('Team Card'!$B$7="","",'Team Card'!$B$7)</f>
        <v>Alex Nutting</v>
      </c>
      <c r="B460" s="58" t="str">
        <f>IF(OR(GameCard616[[#This Row],[PA]]&gt;0,$E$457="Win (FORFEIT)",L460="Yes"),1,"")</f>
        <v/>
      </c>
      <c r="C460" s="33"/>
      <c r="D460" s="33"/>
      <c r="E460" s="33"/>
      <c r="F460" s="33"/>
      <c r="G460" s="33"/>
      <c r="H460" s="33"/>
      <c r="I460" s="33"/>
      <c r="J460" s="34"/>
      <c r="K460" s="49"/>
      <c r="L460" s="66" t="s">
        <v>79</v>
      </c>
      <c r="M460" s="49">
        <v>0</v>
      </c>
      <c r="N460" s="49"/>
    </row>
    <row r="461" spans="1:14" ht="20.25" customHeight="1">
      <c r="A461" s="12" t="str">
        <f>IF('Team Card'!$B$8="","",'Team Card'!$B$8)</f>
        <v>Jimmy Kapp Sr</v>
      </c>
      <c r="B461" s="68">
        <f>IF(OR(GameCard616[[#This Row],[PA]]&gt;0,$E$457="Win (FORFEIT)",L461="Yes"),1,"")</f>
        <v>1</v>
      </c>
      <c r="C461" s="69">
        <v>4</v>
      </c>
      <c r="D461" s="69">
        <v>4</v>
      </c>
      <c r="E461" s="69">
        <v>2</v>
      </c>
      <c r="F461" s="69">
        <v>1</v>
      </c>
      <c r="G461" s="69">
        <v>1</v>
      </c>
      <c r="H461" s="69"/>
      <c r="I461" s="69"/>
      <c r="J461" s="70"/>
      <c r="K461" s="49"/>
      <c r="L461" s="67" t="s">
        <v>79</v>
      </c>
      <c r="M461" s="49">
        <v>0</v>
      </c>
      <c r="N461" s="49"/>
    </row>
    <row r="462" spans="1:14" ht="20.25" customHeight="1">
      <c r="A462" s="22" t="str">
        <f>IF('Team Card'!$B$9="","",'Team Card'!$B$9)</f>
        <v>Joe Liquori</v>
      </c>
      <c r="B462" s="58" t="str">
        <f>IF(OR(GameCard616[[#This Row],[PA]]&gt;0,$E$457="Win (FORFEIT)",L462="Yes"),1,"")</f>
        <v/>
      </c>
      <c r="C462" s="33"/>
      <c r="D462" s="33"/>
      <c r="E462" s="33"/>
      <c r="F462" s="33"/>
      <c r="G462" s="33"/>
      <c r="H462" s="33"/>
      <c r="I462" s="33"/>
      <c r="J462" s="34"/>
      <c r="K462" s="49"/>
      <c r="L462" s="66" t="s">
        <v>79</v>
      </c>
      <c r="M462" s="49">
        <v>0</v>
      </c>
      <c r="N462" s="49"/>
    </row>
    <row r="463" spans="1:14" ht="20.25" customHeight="1">
      <c r="A463" s="12" t="str">
        <f>IF('Team Card'!$B$10="","",'Team Card'!$B$10)</f>
        <v>Joey Watters</v>
      </c>
      <c r="B463" s="68">
        <f>IF(OR(GameCard616[[#This Row],[PA]]&gt;0,$E$457="Win (FORFEIT)",L463="Yes"),1,"")</f>
        <v>1</v>
      </c>
      <c r="C463" s="69">
        <v>4</v>
      </c>
      <c r="D463" s="69">
        <v>4</v>
      </c>
      <c r="E463" s="69">
        <v>1</v>
      </c>
      <c r="F463" s="69">
        <v>1</v>
      </c>
      <c r="G463" s="69"/>
      <c r="H463" s="69"/>
      <c r="I463" s="69"/>
      <c r="J463" s="70"/>
      <c r="K463" s="49"/>
      <c r="L463" s="67" t="s">
        <v>79</v>
      </c>
      <c r="M463" s="49">
        <v>0</v>
      </c>
      <c r="N463" s="49"/>
    </row>
    <row r="464" spans="1:14" ht="20.25" customHeight="1">
      <c r="A464" s="22" t="str">
        <f>IF('Team Card'!$B$11="","",'Team Card'!$B$11)</f>
        <v>Mason Blanchette</v>
      </c>
      <c r="B464" s="58" t="str">
        <f>IF(OR(GameCard616[[#This Row],[PA]]&gt;0,$E$457="Win (FORFEIT)",L464="Yes"),1,"")</f>
        <v/>
      </c>
      <c r="C464" s="33"/>
      <c r="D464" s="33"/>
      <c r="E464" s="33"/>
      <c r="F464" s="33"/>
      <c r="G464" s="33"/>
      <c r="H464" s="33"/>
      <c r="I464" s="33"/>
      <c r="J464" s="34"/>
      <c r="K464" s="49"/>
      <c r="L464" s="66" t="s">
        <v>79</v>
      </c>
      <c r="M464" s="49">
        <v>0</v>
      </c>
      <c r="N464" s="49"/>
    </row>
    <row r="465" spans="1:14" ht="20.25" customHeight="1">
      <c r="A465" s="12" t="str">
        <f>IF('Team Card'!$B$12="","",'Team Card'!$B$12)</f>
        <v>Matt Liquori</v>
      </c>
      <c r="B465" s="68" t="str">
        <f>IF(OR(GameCard616[[#This Row],[PA]]&gt;0,$E$457="Win (FORFEIT)",L465="Yes"),1,"")</f>
        <v/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79</v>
      </c>
      <c r="M465" s="49">
        <v>0</v>
      </c>
      <c r="N465" s="49"/>
    </row>
    <row r="466" spans="1:14" ht="20.25" customHeight="1">
      <c r="A466" s="22" t="str">
        <f>IF('Team Card'!$B$13="","",'Team Card'!$B$13)</f>
        <v>Mike Rizzo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79</v>
      </c>
      <c r="M466" s="49">
        <v>0</v>
      </c>
      <c r="N466" s="49"/>
    </row>
    <row r="467" spans="1:14" ht="20.25" customHeight="1">
      <c r="A467" s="12" t="str">
        <f>IF('Team Card'!$B$14="","",'Team Card'!$B$14)</f>
        <v>Pete Maruzella</v>
      </c>
      <c r="B467" s="68">
        <f>IF(OR(GameCard616[[#This Row],[PA]]&gt;0,$E$457="Win (FORFEIT)",L467="Yes"),1,"")</f>
        <v>1</v>
      </c>
      <c r="C467" s="69">
        <v>4</v>
      </c>
      <c r="D467" s="69">
        <v>3</v>
      </c>
      <c r="E467" s="69">
        <v>1</v>
      </c>
      <c r="F467" s="69">
        <v>2</v>
      </c>
      <c r="G467" s="69"/>
      <c r="H467" s="69"/>
      <c r="I467" s="69">
        <v>1</v>
      </c>
      <c r="J467" s="70"/>
      <c r="K467" s="49"/>
      <c r="L467" s="67" t="s">
        <v>79</v>
      </c>
      <c r="M467" s="49">
        <v>0</v>
      </c>
      <c r="N467" s="49"/>
    </row>
    <row r="468" spans="1:14" ht="20.25" customHeight="1">
      <c r="A468" s="22" t="str">
        <f>IF('Team Card'!$B$15="","",'Team Card'!$B$15)</f>
        <v>PJ Closius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79</v>
      </c>
      <c r="M468" s="49">
        <v>0</v>
      </c>
      <c r="N468" s="49"/>
    </row>
    <row r="469" spans="1:14" ht="20.25" customHeight="1">
      <c r="A469" s="12" t="str">
        <f>IF('Team Card'!$B$16="","",'Team Card'!$B$16)</f>
        <v>Randy Lienhardt</v>
      </c>
      <c r="B469" s="68">
        <f>IF(OR(GameCard616[[#This Row],[PA]]&gt;0,$E$457="Win (FORFEIT)",L469="Yes"),1,"")</f>
        <v>1</v>
      </c>
      <c r="C469" s="69">
        <v>4</v>
      </c>
      <c r="D469" s="69">
        <v>4</v>
      </c>
      <c r="E469" s="69">
        <v>4</v>
      </c>
      <c r="F469" s="69">
        <v>1</v>
      </c>
      <c r="G469" s="69">
        <v>2</v>
      </c>
      <c r="H469" s="69"/>
      <c r="I469" s="69"/>
      <c r="J469" s="70"/>
      <c r="K469" s="49"/>
      <c r="L469" s="67" t="s">
        <v>79</v>
      </c>
      <c r="M469" s="49">
        <v>0</v>
      </c>
      <c r="N469" s="49"/>
    </row>
    <row r="470" spans="1:14" ht="20.25" customHeight="1">
      <c r="A470" s="22" t="str">
        <f>IF('Team Card'!$B$17="","",'Team Card'!$B$17)</f>
        <v>Scott Brown</v>
      </c>
      <c r="B470" s="58" t="str">
        <f>IF(OR(GameCard616[[#This Row],[PA]]&gt;0,$E$457="Win (FORFEIT)",L470="Yes"),1,"")</f>
        <v/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79</v>
      </c>
      <c r="M470" s="49">
        <v>0</v>
      </c>
      <c r="N470" s="49"/>
    </row>
    <row r="471" spans="1:14" ht="20.25" customHeight="1">
      <c r="A471" s="12" t="str">
        <f>IF('Team Card'!$B$18="","",'Team Card'!$B$18)</f>
        <v>Steve Maruzella</v>
      </c>
      <c r="B471" s="68">
        <f>IF(OR(GameCard616[[#This Row],[PA]]&gt;0,$E$457="Win (FORFEIT)",L471="Yes"),1,"")</f>
        <v>1</v>
      </c>
      <c r="C471" s="69">
        <v>4</v>
      </c>
      <c r="D471" s="69">
        <v>4</v>
      </c>
      <c r="E471" s="69">
        <v>0</v>
      </c>
      <c r="F471" s="69">
        <v>1</v>
      </c>
      <c r="G471" s="69">
        <v>1</v>
      </c>
      <c r="H471" s="69"/>
      <c r="I471" s="69"/>
      <c r="J471" s="70"/>
      <c r="K471" s="49"/>
      <c r="L471" s="67" t="s">
        <v>79</v>
      </c>
      <c r="M471" s="49">
        <v>0</v>
      </c>
      <c r="N471" s="49"/>
    </row>
    <row r="472" spans="1:14" ht="20.25" customHeight="1">
      <c r="A472" s="22" t="str">
        <f>IF('Team Card'!$B$19="","",'Team Card'!$B$19)</f>
        <v>TJ Smith</v>
      </c>
      <c r="B472" s="58">
        <f>IF(OR(GameCard616[[#This Row],[PA]]&gt;0,$E$457="Win (FORFEIT)",L472="Yes"),1,"")</f>
        <v>1</v>
      </c>
      <c r="C472" s="33">
        <v>4</v>
      </c>
      <c r="D472" s="33">
        <v>4</v>
      </c>
      <c r="E472" s="33">
        <v>1</v>
      </c>
      <c r="F472" s="33">
        <v>1</v>
      </c>
      <c r="G472" s="33">
        <v>1</v>
      </c>
      <c r="H472" s="33"/>
      <c r="I472" s="33"/>
      <c r="J472" s="34"/>
      <c r="K472" s="49"/>
      <c r="L472" s="66" t="s">
        <v>79</v>
      </c>
      <c r="M472" s="49">
        <v>0</v>
      </c>
      <c r="N472" s="49"/>
    </row>
    <row r="473" spans="1:14" ht="20.25" customHeight="1">
      <c r="A473" s="12" t="str">
        <f>IF('Team Card'!$B$20="","",'Team Card'!$B$20)</f>
        <v>Tom Liquori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79</v>
      </c>
      <c r="M473" s="49">
        <v>0</v>
      </c>
      <c r="N473" s="49"/>
    </row>
    <row r="474" spans="1:14" ht="20.25" customHeight="1">
      <c r="A474" s="22" t="str">
        <f>IF('Team Card'!$B$21="","",'Team Card'!$B$21)</f>
        <v>Tony Pais</v>
      </c>
      <c r="B474" s="58">
        <f>IF(OR(GameCard616[[#This Row],[PA]]&gt;0,$E$457="Win (FORFEIT)",L474="Yes"),1,"")</f>
        <v>1</v>
      </c>
      <c r="C474" s="33">
        <v>4</v>
      </c>
      <c r="D474" s="33">
        <v>4</v>
      </c>
      <c r="E474" s="33">
        <v>2</v>
      </c>
      <c r="F474" s="33"/>
      <c r="G474" s="33"/>
      <c r="H474" s="33"/>
      <c r="I474" s="33"/>
      <c r="J474" s="34"/>
      <c r="K474" s="49"/>
      <c r="L474" s="66" t="s">
        <v>79</v>
      </c>
      <c r="M474" s="49">
        <v>0</v>
      </c>
      <c r="N474" s="49"/>
    </row>
    <row r="475" spans="1:14" ht="20.25" customHeight="1">
      <c r="A475" s="12" t="str">
        <f>IF('Team Card'!$B$22="","",'Team Card'!$B$22)</f>
        <v>Tyler Nutting</v>
      </c>
      <c r="B475" s="68">
        <f>IF(OR(GameCard616[[#This Row],[PA]]&gt;0,$E$457="Win (FORFEIT)",L475="Yes"),1,"")</f>
        <v>1</v>
      </c>
      <c r="C475" s="69">
        <v>4</v>
      </c>
      <c r="D475" s="69">
        <v>4</v>
      </c>
      <c r="E475" s="69">
        <v>3</v>
      </c>
      <c r="F475" s="69">
        <v>1</v>
      </c>
      <c r="G475" s="69">
        <v>2</v>
      </c>
      <c r="H475" s="69"/>
      <c r="I475" s="69"/>
      <c r="J475" s="70"/>
      <c r="K475" s="49"/>
      <c r="L475" s="67" t="s">
        <v>79</v>
      </c>
      <c r="M475" s="49">
        <v>0</v>
      </c>
      <c r="N475" s="49"/>
    </row>
    <row r="476" spans="1:14" ht="20.25" customHeight="1">
      <c r="A476" s="22" t="str">
        <f>IF('Team Card'!$B$23="","",'Team Card'!$B$23)</f>
        <v>Jimmy Kapp Jr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79</v>
      </c>
      <c r="M476" s="49">
        <v>0</v>
      </c>
      <c r="N476" s="49"/>
    </row>
    <row r="477" spans="1:14" ht="20.25" customHeight="1">
      <c r="A477" s="12" t="str">
        <f>IF('Team Card'!$B$24="","",'Team Card'!$B$24)</f>
        <v>Dave Perkins</v>
      </c>
      <c r="B477" s="68">
        <f>IF(OR(GameCard616[[#This Row],[PA]]&gt;0,$E$457="Win (FORFEIT)",L477="Yes"),1,"")</f>
        <v>1</v>
      </c>
      <c r="C477" s="69">
        <v>4</v>
      </c>
      <c r="D477" s="69">
        <v>4</v>
      </c>
      <c r="E477" s="69">
        <v>0</v>
      </c>
      <c r="F477" s="69">
        <v>1</v>
      </c>
      <c r="G477" s="69"/>
      <c r="H477" s="69"/>
      <c r="I477" s="69"/>
      <c r="J477" s="70"/>
      <c r="K477" s="49"/>
      <c r="L477" s="67" t="s">
        <v>79</v>
      </c>
      <c r="M477" s="49">
        <v>0</v>
      </c>
      <c r="N477" s="49"/>
    </row>
    <row r="478" spans="1:14" ht="20.25" customHeight="1">
      <c r="A478" s="22" t="str">
        <f>IF('Team Card'!$B$25="","",'Team Card'!$B$25)</f>
        <v>Ray Ritch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79</v>
      </c>
      <c r="M478" s="49">
        <v>0</v>
      </c>
      <c r="N478" s="49"/>
    </row>
    <row r="479" spans="1:14" ht="20.25" customHeight="1">
      <c r="A479" s="12" t="str">
        <f>IF('Team Card'!$B$26="","",'Team Card'!$B$26)</f>
        <v>John Watters</v>
      </c>
      <c r="B479" s="68">
        <f>IF(OR(GameCard616[[#This Row],[PA]]&gt;0,$E$457="Win (FORFEIT)",L479="Yes"),1,"")</f>
        <v>1</v>
      </c>
      <c r="C479" s="69">
        <v>4</v>
      </c>
      <c r="D479" s="69">
        <v>4</v>
      </c>
      <c r="E479" s="69">
        <v>3</v>
      </c>
      <c r="F479" s="69">
        <v>1</v>
      </c>
      <c r="G479" s="69">
        <v>2</v>
      </c>
      <c r="H479" s="69"/>
      <c r="I479" s="69"/>
      <c r="J479" s="70"/>
      <c r="K479" s="49"/>
      <c r="L479" s="67" t="s">
        <v>79</v>
      </c>
      <c r="M479" s="49">
        <v>0</v>
      </c>
      <c r="N479" s="49"/>
    </row>
    <row r="480" spans="1:14" ht="20.25" customHeight="1">
      <c r="A480" s="22" t="str">
        <f>IF('Team Card'!$B$27="","",'Team Card'!$B$27)</f>
        <v>Jim Parker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79</v>
      </c>
      <c r="M480" s="49">
        <v>0</v>
      </c>
      <c r="N480" s="49"/>
    </row>
    <row r="481" spans="1:14" ht="20.25" customHeight="1">
      <c r="A481" s="12" t="str">
        <f>IF('Team Card'!$B$28="","",'Team Card'!$B$28)</f>
        <v>M Parker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79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79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79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79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40</v>
      </c>
      <c r="D485" s="45">
        <f t="shared" ref="D485" si="106">SUM(D460:D484)</f>
        <v>39</v>
      </c>
      <c r="E485" s="44">
        <f t="shared" ref="E485" si="107">SUM(E460:E484)</f>
        <v>17</v>
      </c>
      <c r="F485" s="44">
        <f t="shared" ref="F485" si="108">SUM(F460:F484)</f>
        <v>10</v>
      </c>
      <c r="G485" s="44">
        <f t="shared" ref="G485" si="109">SUM(G460:G484)</f>
        <v>9</v>
      </c>
      <c r="H485" s="44">
        <f t="shared" ref="H485" si="110">SUM(H460:H484)</f>
        <v>0</v>
      </c>
      <c r="I485" s="44">
        <f t="shared" ref="I485" si="111">SUM(I460:I484)</f>
        <v>1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8" t="s">
        <v>32</v>
      </c>
      <c r="B487" s="88"/>
      <c r="C487" s="88"/>
      <c r="D487" s="88"/>
      <c r="E487" s="88"/>
      <c r="F487" s="88"/>
      <c r="G487" s="88"/>
      <c r="H487" s="88"/>
      <c r="I487" s="88"/>
      <c r="J487" s="88"/>
      <c r="K487" s="49"/>
      <c r="L487" s="49"/>
      <c r="M487" s="49">
        <v>0</v>
      </c>
      <c r="N487" s="49"/>
    </row>
    <row r="488" spans="1:14" ht="20.25" customHeight="1">
      <c r="A488" s="86"/>
      <c r="B488" s="87"/>
      <c r="C488" s="87"/>
      <c r="D488" s="87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13</v>
      </c>
      <c r="B489" s="84">
        <v>42943</v>
      </c>
      <c r="C489" s="84"/>
      <c r="D489" s="13" t="s">
        <v>37</v>
      </c>
      <c r="E489" s="85" t="s">
        <v>44</v>
      </c>
      <c r="F489" s="85"/>
      <c r="G489" s="23" t="s">
        <v>12</v>
      </c>
      <c r="H489" s="89" t="s">
        <v>39</v>
      </c>
      <c r="I489" s="89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76</v>
      </c>
      <c r="M491" s="49">
        <v>0</v>
      </c>
      <c r="N491" s="49"/>
    </row>
    <row r="492" spans="1:14" ht="20.25" customHeight="1">
      <c r="A492" s="22" t="str">
        <f>IF('Team Card'!$B$7="","",'Team Card'!$B$7)</f>
        <v>Alex Nutting</v>
      </c>
      <c r="B492" s="58">
        <f>IF(OR(GameCard17[[#This Row],[PA]]&gt;0,$E$489="Win (FORFEIT)",L492="Yes"),1,"")</f>
        <v>1</v>
      </c>
      <c r="C492" s="33">
        <v>4</v>
      </c>
      <c r="D492" s="33">
        <v>4</v>
      </c>
      <c r="E492" s="33">
        <v>1</v>
      </c>
      <c r="F492" s="33"/>
      <c r="G492" s="33"/>
      <c r="H492" s="33"/>
      <c r="I492" s="33"/>
      <c r="J492" s="34"/>
      <c r="K492" s="49"/>
      <c r="L492" s="66" t="s">
        <v>79</v>
      </c>
      <c r="M492" s="49">
        <v>0</v>
      </c>
      <c r="N492" s="49"/>
    </row>
    <row r="493" spans="1:14" ht="20.25" customHeight="1">
      <c r="A493" s="12" t="str">
        <f>IF('Team Card'!$B$8="","",'Team Card'!$B$8)</f>
        <v>Jimmy Kapp Sr</v>
      </c>
      <c r="B493" s="68">
        <f>IF(OR(GameCard17[[#This Row],[PA]]&gt;0,$E$489="Win (FORFEIT)",L493="Yes"),1,"")</f>
        <v>1</v>
      </c>
      <c r="C493" s="69">
        <v>4</v>
      </c>
      <c r="D493" s="69">
        <v>4</v>
      </c>
      <c r="E493" s="69">
        <v>3</v>
      </c>
      <c r="F493" s="69">
        <v>1</v>
      </c>
      <c r="G493" s="69"/>
      <c r="H493" s="69"/>
      <c r="I493" s="69"/>
      <c r="J493" s="70"/>
      <c r="K493" s="49"/>
      <c r="L493" s="67" t="s">
        <v>79</v>
      </c>
      <c r="M493" s="49">
        <v>0</v>
      </c>
      <c r="N493" s="49"/>
    </row>
    <row r="494" spans="1:14" ht="20.25" customHeight="1">
      <c r="A494" s="22" t="str">
        <f>IF('Team Card'!$B$9="","",'Team Card'!$B$9)</f>
        <v>Joe Liquori</v>
      </c>
      <c r="B494" s="58" t="str">
        <f>IF(OR(GameCard17[[#This Row],[PA]]&gt;0,$E$489="Win (FORFEIT)",L494="Yes"),1,"")</f>
        <v/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79</v>
      </c>
      <c r="M494" s="49">
        <v>0</v>
      </c>
      <c r="N494" s="49"/>
    </row>
    <row r="495" spans="1:14" ht="20.25" customHeight="1">
      <c r="A495" s="12" t="str">
        <f>IF('Team Card'!$B$10="","",'Team Card'!$B$10)</f>
        <v>Joey Watters</v>
      </c>
      <c r="B495" s="68">
        <f>IF(OR(GameCard17[[#This Row],[PA]]&gt;0,$E$489="Win (FORFEIT)",L495="Yes"),1,"")</f>
        <v>1</v>
      </c>
      <c r="C495" s="69">
        <v>4</v>
      </c>
      <c r="D495" s="69">
        <v>3</v>
      </c>
      <c r="E495" s="69">
        <v>1</v>
      </c>
      <c r="F495" s="69">
        <v>2</v>
      </c>
      <c r="G495" s="69">
        <v>1</v>
      </c>
      <c r="H495" s="69">
        <v>1</v>
      </c>
      <c r="I495" s="69"/>
      <c r="J495" s="70"/>
      <c r="K495" s="49"/>
      <c r="L495" s="67" t="s">
        <v>79</v>
      </c>
      <c r="M495" s="49">
        <v>0</v>
      </c>
      <c r="N495" s="49"/>
    </row>
    <row r="496" spans="1:14" ht="20.25" customHeight="1">
      <c r="A496" s="22" t="str">
        <f>IF('Team Card'!$B$11="","",'Team Card'!$B$11)</f>
        <v>Mason Blanchette</v>
      </c>
      <c r="B496" s="58" t="str">
        <f>IF(OR(GameCard17[[#This Row],[PA]]&gt;0,$E$489="Win (FORFEIT)",L496="Yes"),1,"")</f>
        <v/>
      </c>
      <c r="C496" s="33"/>
      <c r="D496" s="33"/>
      <c r="E496" s="33"/>
      <c r="F496" s="33"/>
      <c r="G496" s="33"/>
      <c r="H496" s="33"/>
      <c r="I496" s="33"/>
      <c r="J496" s="34"/>
      <c r="K496" s="49"/>
      <c r="L496" s="66" t="s">
        <v>79</v>
      </c>
      <c r="M496" s="49">
        <v>0</v>
      </c>
      <c r="N496" s="49"/>
    </row>
    <row r="497" spans="1:14" ht="20.25" customHeight="1">
      <c r="A497" s="12" t="str">
        <f>IF('Team Card'!$B$12="","",'Team Card'!$B$12)</f>
        <v>Matt Liquori</v>
      </c>
      <c r="B497" s="68" t="str">
        <f>IF(OR(GameCard17[[#This Row],[PA]]&gt;0,$E$489="Win (FORFEIT)",L497="Yes"),1,"")</f>
        <v/>
      </c>
      <c r="C497" s="69"/>
      <c r="D497" s="69"/>
      <c r="E497" s="69"/>
      <c r="F497" s="69"/>
      <c r="G497" s="69"/>
      <c r="H497" s="69"/>
      <c r="I497" s="69"/>
      <c r="J497" s="70"/>
      <c r="K497" s="49"/>
      <c r="L497" s="67" t="s">
        <v>79</v>
      </c>
      <c r="M497" s="49">
        <v>0</v>
      </c>
      <c r="N497" s="49"/>
    </row>
    <row r="498" spans="1:14" ht="20.25" customHeight="1">
      <c r="A498" s="22" t="str">
        <f>IF('Team Card'!$B$13="","",'Team Card'!$B$13)</f>
        <v>Mike Rizzo</v>
      </c>
      <c r="B498" s="58">
        <f>IF(OR(GameCard17[[#This Row],[PA]]&gt;0,$E$489="Win (FORFEIT)",L498="Yes"),1,"")</f>
        <v>1</v>
      </c>
      <c r="C498" s="33">
        <v>4</v>
      </c>
      <c r="D498" s="33">
        <v>4</v>
      </c>
      <c r="E498" s="33">
        <v>2</v>
      </c>
      <c r="F498" s="33"/>
      <c r="G498" s="33">
        <v>2</v>
      </c>
      <c r="H498" s="33"/>
      <c r="I498" s="33"/>
      <c r="J498" s="34"/>
      <c r="K498" s="49"/>
      <c r="L498" s="66" t="s">
        <v>79</v>
      </c>
      <c r="M498" s="49">
        <v>0</v>
      </c>
      <c r="N498" s="49"/>
    </row>
    <row r="499" spans="1:14" ht="20.25" customHeight="1">
      <c r="A499" s="12" t="str">
        <f>IF('Team Card'!$B$14="","",'Team Card'!$B$14)</f>
        <v>Pete Maruzella</v>
      </c>
      <c r="B499" s="68">
        <f>IF(OR(GameCard17[[#This Row],[PA]]&gt;0,$E$489="Win (FORFEIT)",L499="Yes"),1,"")</f>
        <v>1</v>
      </c>
      <c r="C499" s="69">
        <v>4</v>
      </c>
      <c r="D499" s="69">
        <v>4</v>
      </c>
      <c r="E499" s="69">
        <v>2</v>
      </c>
      <c r="F499" s="69"/>
      <c r="G499" s="69"/>
      <c r="H499" s="69"/>
      <c r="I499" s="69"/>
      <c r="J499" s="70"/>
      <c r="K499" s="49"/>
      <c r="L499" s="67" t="s">
        <v>79</v>
      </c>
      <c r="M499" s="49">
        <v>0</v>
      </c>
      <c r="N499" s="49"/>
    </row>
    <row r="500" spans="1:14" ht="20.25" customHeight="1">
      <c r="A500" s="22" t="str">
        <f>IF('Team Card'!$B$15="","",'Team Card'!$B$15)</f>
        <v>PJ Closius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79</v>
      </c>
      <c r="M500" s="49">
        <v>0</v>
      </c>
      <c r="N500" s="49"/>
    </row>
    <row r="501" spans="1:14" ht="20.25" customHeight="1">
      <c r="A501" s="12" t="str">
        <f>IF('Team Card'!$B$16="","",'Team Card'!$B$16)</f>
        <v>Randy Lienhardt</v>
      </c>
      <c r="B501" s="68" t="str">
        <f>IF(OR(GameCard17[[#This Row],[PA]]&gt;0,$E$489="Win (FORFEIT)",L501="Yes"),1,"")</f>
        <v/>
      </c>
      <c r="C501" s="69"/>
      <c r="D501" s="69"/>
      <c r="E501" s="69"/>
      <c r="F501" s="69"/>
      <c r="G501" s="69"/>
      <c r="H501" s="69"/>
      <c r="I501" s="69"/>
      <c r="J501" s="70"/>
      <c r="K501" s="49"/>
      <c r="L501" s="67" t="s">
        <v>79</v>
      </c>
      <c r="M501" s="49">
        <v>0</v>
      </c>
      <c r="N501" s="49"/>
    </row>
    <row r="502" spans="1:14" ht="20.25" customHeight="1">
      <c r="A502" s="22" t="str">
        <f>IF('Team Card'!$B$17="","",'Team Card'!$B$17)</f>
        <v>Scott Brown</v>
      </c>
      <c r="B502" s="58" t="str">
        <f>IF(OR(GameCard17[[#This Row],[PA]]&gt;0,$E$489="Win (FORFEIT)",L502="Yes"),1,"")</f>
        <v/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79</v>
      </c>
      <c r="M502" s="49">
        <v>0</v>
      </c>
      <c r="N502" s="49"/>
    </row>
    <row r="503" spans="1:14" ht="20.25" customHeight="1">
      <c r="A503" s="12" t="str">
        <f>IF('Team Card'!$B$18="","",'Team Card'!$B$18)</f>
        <v>Steve Maruzella</v>
      </c>
      <c r="B503" s="68">
        <f>IF(OR(GameCard17[[#This Row],[PA]]&gt;0,$E$489="Win (FORFEIT)",L503="Yes"),1,"")</f>
        <v>1</v>
      </c>
      <c r="C503" s="69">
        <v>4</v>
      </c>
      <c r="D503" s="69">
        <v>4</v>
      </c>
      <c r="E503" s="69">
        <v>4</v>
      </c>
      <c r="F503" s="69">
        <v>4</v>
      </c>
      <c r="G503" s="69">
        <v>1</v>
      </c>
      <c r="H503" s="69"/>
      <c r="I503" s="69"/>
      <c r="J503" s="70"/>
      <c r="K503" s="49"/>
      <c r="L503" s="67" t="s">
        <v>79</v>
      </c>
      <c r="M503" s="49">
        <v>0</v>
      </c>
      <c r="N503" s="49"/>
    </row>
    <row r="504" spans="1:14" ht="20.25" customHeight="1">
      <c r="A504" s="22" t="str">
        <f>IF('Team Card'!$B$19="","",'Team Card'!$B$19)</f>
        <v>TJ Smith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79</v>
      </c>
      <c r="M504" s="49">
        <v>0</v>
      </c>
      <c r="N504" s="49"/>
    </row>
    <row r="505" spans="1:14" ht="20.25" customHeight="1">
      <c r="A505" s="12" t="str">
        <f>IF('Team Card'!$B$20="","",'Team Card'!$B$20)</f>
        <v>Tom Liquori</v>
      </c>
      <c r="B505" s="68">
        <f>IF(OR(GameCard17[[#This Row],[PA]]&gt;0,$E$489="Win (FORFEIT)",L505="Yes"),1,"")</f>
        <v>1</v>
      </c>
      <c r="C505" s="69">
        <v>4</v>
      </c>
      <c r="D505" s="69">
        <v>4</v>
      </c>
      <c r="E505" s="69">
        <v>0</v>
      </c>
      <c r="F505" s="69"/>
      <c r="G505" s="69"/>
      <c r="H505" s="69"/>
      <c r="I505" s="69"/>
      <c r="J505" s="70"/>
      <c r="K505" s="49"/>
      <c r="L505" s="67" t="s">
        <v>79</v>
      </c>
      <c r="M505" s="49">
        <v>0</v>
      </c>
      <c r="N505" s="49"/>
    </row>
    <row r="506" spans="1:14" ht="20.25" customHeight="1">
      <c r="A506" s="22" t="str">
        <f>IF('Team Card'!$B$21="","",'Team Card'!$B$21)</f>
        <v>Tony Pais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79</v>
      </c>
      <c r="M506" s="49">
        <v>0</v>
      </c>
      <c r="N506" s="49"/>
    </row>
    <row r="507" spans="1:14" ht="20.25" customHeight="1">
      <c r="A507" s="12" t="str">
        <f>IF('Team Card'!$B$22="","",'Team Card'!$B$22)</f>
        <v>Tyler Nutting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79</v>
      </c>
      <c r="M507" s="49">
        <v>0</v>
      </c>
      <c r="N507" s="49"/>
    </row>
    <row r="508" spans="1:14" ht="20.25" customHeight="1">
      <c r="A508" s="22" t="str">
        <f>IF('Team Card'!$B$23="","",'Team Card'!$B$23)</f>
        <v>Jimmy Kapp Jr</v>
      </c>
      <c r="B508" s="58">
        <f>IF(OR(GameCard17[[#This Row],[PA]]&gt;0,$E$489="Win (FORFEIT)",L508="Yes"),1,"")</f>
        <v>1</v>
      </c>
      <c r="C508" s="33">
        <v>4</v>
      </c>
      <c r="D508" s="33">
        <v>4</v>
      </c>
      <c r="E508" s="33">
        <v>1</v>
      </c>
      <c r="F508" s="33">
        <v>2</v>
      </c>
      <c r="G508" s="33"/>
      <c r="H508" s="33"/>
      <c r="I508" s="33"/>
      <c r="J508" s="34"/>
      <c r="K508" s="49"/>
      <c r="L508" s="66" t="s">
        <v>79</v>
      </c>
      <c r="M508" s="49">
        <v>0</v>
      </c>
      <c r="N508" s="49"/>
    </row>
    <row r="509" spans="1:14" ht="20.25" customHeight="1">
      <c r="A509" s="12" t="str">
        <f>IF('Team Card'!$B$24="","",'Team Card'!$B$24)</f>
        <v>Dave Perkins</v>
      </c>
      <c r="B509" s="68">
        <f>IF(OR(GameCard17[[#This Row],[PA]]&gt;0,$E$489="Win (FORFEIT)",L509="Yes"),1,"")</f>
        <v>1</v>
      </c>
      <c r="C509" s="69">
        <v>4</v>
      </c>
      <c r="D509" s="69">
        <v>4</v>
      </c>
      <c r="E509" s="69">
        <v>2</v>
      </c>
      <c r="F509" s="69">
        <v>2</v>
      </c>
      <c r="G509" s="69"/>
      <c r="H509" s="69"/>
      <c r="I509" s="69"/>
      <c r="J509" s="70"/>
      <c r="K509" s="49"/>
      <c r="L509" s="67" t="s">
        <v>79</v>
      </c>
      <c r="M509" s="49">
        <v>0</v>
      </c>
      <c r="N509" s="49"/>
    </row>
    <row r="510" spans="1:14" ht="20.25" customHeight="1">
      <c r="A510" s="22" t="str">
        <f>IF('Team Card'!$B$25="","",'Team Card'!$B$25)</f>
        <v>Ray Ritch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79</v>
      </c>
      <c r="M510" s="49">
        <v>0</v>
      </c>
      <c r="N510" s="49"/>
    </row>
    <row r="511" spans="1:14" ht="20.25" customHeight="1">
      <c r="A511" s="12" t="str">
        <f>IF('Team Card'!$B$26="","",'Team Card'!$B$26)</f>
        <v>John Watters</v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79</v>
      </c>
      <c r="M511" s="49">
        <v>0</v>
      </c>
      <c r="N511" s="49"/>
    </row>
    <row r="512" spans="1:14" ht="20.25" customHeight="1">
      <c r="A512" s="22" t="str">
        <f>IF('Team Card'!$B$27="","",'Team Card'!$B$27)</f>
        <v>Jim Parker</v>
      </c>
      <c r="B512" s="58">
        <f>IF(OR(GameCard17[[#This Row],[PA]]&gt;0,$E$489="Win (FORFEIT)",L512="Yes"),1,"")</f>
        <v>1</v>
      </c>
      <c r="C512" s="33">
        <v>4</v>
      </c>
      <c r="D512" s="33">
        <v>4</v>
      </c>
      <c r="E512" s="33">
        <v>1</v>
      </c>
      <c r="F512" s="33">
        <v>2</v>
      </c>
      <c r="G512" s="33"/>
      <c r="H512" s="33"/>
      <c r="I512" s="33"/>
      <c r="J512" s="34"/>
      <c r="K512" s="49"/>
      <c r="L512" s="66" t="s">
        <v>79</v>
      </c>
      <c r="M512" s="49">
        <v>0</v>
      </c>
      <c r="N512" s="49"/>
    </row>
    <row r="513" spans="1:14" ht="20.25" customHeight="1">
      <c r="A513" s="12" t="str">
        <f>IF('Team Card'!$B$28="","",'Team Card'!$B$28)</f>
        <v>M Parker</v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79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79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79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79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40</v>
      </c>
      <c r="D517" s="45">
        <f t="shared" ref="D517" si="114">SUM(D492:D516)</f>
        <v>39</v>
      </c>
      <c r="E517" s="44">
        <f t="shared" ref="E517" si="115">SUM(E492:E516)</f>
        <v>17</v>
      </c>
      <c r="F517" s="44">
        <f t="shared" ref="F517" si="116">SUM(F492:F516)</f>
        <v>13</v>
      </c>
      <c r="G517" s="44">
        <f t="shared" ref="G517" si="117">SUM(G492:G516)</f>
        <v>4</v>
      </c>
      <c r="H517" s="44">
        <f t="shared" ref="H517" si="118">SUM(H492:H516)</f>
        <v>1</v>
      </c>
      <c r="I517" s="44">
        <f t="shared" ref="I517" si="119">SUM(I492:I516)</f>
        <v>0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8" t="s">
        <v>33</v>
      </c>
      <c r="B519" s="88"/>
      <c r="C519" s="88"/>
      <c r="D519" s="88"/>
      <c r="E519" s="88"/>
      <c r="F519" s="88"/>
      <c r="G519" s="88"/>
      <c r="H519" s="88"/>
      <c r="I519" s="88"/>
      <c r="J519" s="88"/>
      <c r="K519" s="49"/>
      <c r="L519" s="49"/>
      <c r="M519" s="49">
        <v>0</v>
      </c>
      <c r="N519" s="49"/>
    </row>
    <row r="520" spans="1:14" ht="20.25" customHeight="1">
      <c r="A520" s="86"/>
      <c r="B520" s="87"/>
      <c r="C520" s="87"/>
      <c r="D520" s="87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13</v>
      </c>
      <c r="B521" s="84">
        <v>42949</v>
      </c>
      <c r="C521" s="84"/>
      <c r="D521" s="13" t="s">
        <v>37</v>
      </c>
      <c r="E521" s="85" t="s">
        <v>44</v>
      </c>
      <c r="F521" s="85"/>
      <c r="G521" s="23" t="s">
        <v>12</v>
      </c>
      <c r="H521" s="89" t="s">
        <v>42</v>
      </c>
      <c r="I521" s="89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76</v>
      </c>
      <c r="M523" s="49">
        <v>0</v>
      </c>
      <c r="N523" s="49"/>
    </row>
    <row r="524" spans="1:14" ht="20.25" customHeight="1">
      <c r="A524" s="22" t="str">
        <f>IF('Team Card'!$B$7="","",'Team Card'!$B$7)</f>
        <v>Alex Nutting</v>
      </c>
      <c r="B524" s="58">
        <f>IF(OR(GameCard318[[#This Row],[PA]]&gt;0,$E$521="Win (FORFEIT)",L524="Yes"),1,"")</f>
        <v>1</v>
      </c>
      <c r="C524" s="33">
        <v>3</v>
      </c>
      <c r="D524" s="33">
        <v>3</v>
      </c>
      <c r="E524" s="33">
        <v>3</v>
      </c>
      <c r="F524" s="33">
        <v>2</v>
      </c>
      <c r="G524" s="33">
        <v>3</v>
      </c>
      <c r="H524" s="33"/>
      <c r="I524" s="33"/>
      <c r="J524" s="34"/>
      <c r="K524" s="49"/>
      <c r="L524" s="66" t="s">
        <v>79</v>
      </c>
      <c r="M524" s="49">
        <v>0</v>
      </c>
      <c r="N524" s="49"/>
    </row>
    <row r="525" spans="1:14" ht="20.25" customHeight="1">
      <c r="A525" s="12" t="str">
        <f>IF('Team Card'!$B$8="","",'Team Card'!$B$8)</f>
        <v>Jimmy Kapp Sr</v>
      </c>
      <c r="B525" s="68" t="str">
        <f>IF(OR(GameCard318[[#This Row],[PA]]&gt;0,$E$521="Win (FORFEIT)",L525="Yes"),1,"")</f>
        <v/>
      </c>
      <c r="C525" s="69"/>
      <c r="D525" s="69"/>
      <c r="E525" s="69"/>
      <c r="F525" s="69"/>
      <c r="G525" s="69"/>
      <c r="H525" s="69"/>
      <c r="I525" s="69"/>
      <c r="J525" s="70"/>
      <c r="K525" s="49"/>
      <c r="L525" s="67" t="s">
        <v>79</v>
      </c>
      <c r="M525" s="49">
        <v>0</v>
      </c>
      <c r="N525" s="49"/>
    </row>
    <row r="526" spans="1:14" ht="20.25" customHeight="1">
      <c r="A526" s="22" t="str">
        <f>IF('Team Card'!$B$9="","",'Team Card'!$B$9)</f>
        <v>Joe Liquori</v>
      </c>
      <c r="B526" s="58">
        <f>IF(OR(GameCard318[[#This Row],[PA]]&gt;0,$E$521="Win (FORFEIT)",L526="Yes"),1,"")</f>
        <v>1</v>
      </c>
      <c r="C526" s="33">
        <v>3</v>
      </c>
      <c r="D526" s="33">
        <v>3</v>
      </c>
      <c r="E526" s="33">
        <v>2</v>
      </c>
      <c r="F526" s="33">
        <v>2</v>
      </c>
      <c r="G526" s="33">
        <v>1</v>
      </c>
      <c r="H526" s="33"/>
      <c r="I526" s="33"/>
      <c r="J526" s="34"/>
      <c r="K526" s="49"/>
      <c r="L526" s="66" t="s">
        <v>79</v>
      </c>
      <c r="M526" s="49">
        <v>0</v>
      </c>
      <c r="N526" s="49"/>
    </row>
    <row r="527" spans="1:14" ht="20.25" customHeight="1">
      <c r="A527" s="12" t="str">
        <f>IF('Team Card'!$B$10="","",'Team Card'!$B$10)</f>
        <v>Joey Watters</v>
      </c>
      <c r="B527" s="68">
        <f>IF(OR(GameCard318[[#This Row],[PA]]&gt;0,$E$521="Win (FORFEIT)",L527="Yes"),1,"")</f>
        <v>1</v>
      </c>
      <c r="C527" s="69">
        <v>3</v>
      </c>
      <c r="D527" s="69">
        <v>3</v>
      </c>
      <c r="E527" s="69">
        <v>2</v>
      </c>
      <c r="F527" s="69">
        <v>2</v>
      </c>
      <c r="G527" s="69">
        <v>2</v>
      </c>
      <c r="H527" s="69"/>
      <c r="I527" s="69"/>
      <c r="J527" s="70"/>
      <c r="K527" s="49"/>
      <c r="L527" s="67" t="s">
        <v>79</v>
      </c>
      <c r="M527" s="49">
        <v>0</v>
      </c>
      <c r="N527" s="49"/>
    </row>
    <row r="528" spans="1:14" ht="20.25" customHeight="1">
      <c r="A528" s="22" t="str">
        <f>IF('Team Card'!$B$11="","",'Team Card'!$B$11)</f>
        <v>Mason Blanchette</v>
      </c>
      <c r="B528" s="58" t="str">
        <f>IF(OR(GameCard318[[#This Row],[PA]]&gt;0,$E$521="Win (FORFEIT)",L528="Yes"),1,"")</f>
        <v/>
      </c>
      <c r="C528" s="33"/>
      <c r="D528" s="33"/>
      <c r="E528" s="33"/>
      <c r="F528" s="33"/>
      <c r="G528" s="33"/>
      <c r="H528" s="33"/>
      <c r="I528" s="33"/>
      <c r="J528" s="34"/>
      <c r="K528" s="49"/>
      <c r="L528" s="66" t="s">
        <v>79</v>
      </c>
      <c r="M528" s="49">
        <v>0</v>
      </c>
      <c r="N528" s="49"/>
    </row>
    <row r="529" spans="1:14" ht="20.25" customHeight="1">
      <c r="A529" s="12" t="str">
        <f>IF('Team Card'!$B$12="","",'Team Card'!$B$12)</f>
        <v>Matt Liquori</v>
      </c>
      <c r="B529" s="68" t="str">
        <f>IF(OR(GameCard318[[#This Row],[PA]]&gt;0,$E$521="Win (FORFEIT)",L529="Yes"),1,"")</f>
        <v/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79</v>
      </c>
      <c r="M529" s="49">
        <v>0</v>
      </c>
      <c r="N529" s="49"/>
    </row>
    <row r="530" spans="1:14" ht="20.25" customHeight="1">
      <c r="A530" s="22" t="str">
        <f>IF('Team Card'!$B$13="","",'Team Card'!$B$13)</f>
        <v>Mike Rizzo</v>
      </c>
      <c r="B530" s="58" t="str">
        <f>IF(OR(GameCard318[[#This Row],[PA]]&gt;0,$E$521="Win (FORFEIT)",L530="Yes"),1,"")</f>
        <v/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79</v>
      </c>
      <c r="M530" s="49">
        <v>0</v>
      </c>
      <c r="N530" s="49"/>
    </row>
    <row r="531" spans="1:14" ht="20.25" customHeight="1">
      <c r="A531" s="12" t="str">
        <f>IF('Team Card'!$B$14="","",'Team Card'!$B$14)</f>
        <v>Pete Maruzella</v>
      </c>
      <c r="B531" s="68">
        <f>IF(OR(GameCard318[[#This Row],[PA]]&gt;0,$E$521="Win (FORFEIT)",L531="Yes"),1,"")</f>
        <v>1</v>
      </c>
      <c r="C531" s="69">
        <v>3</v>
      </c>
      <c r="D531" s="69">
        <v>3</v>
      </c>
      <c r="E531" s="69">
        <v>2</v>
      </c>
      <c r="F531" s="69"/>
      <c r="G531" s="69">
        <v>1</v>
      </c>
      <c r="H531" s="69"/>
      <c r="I531" s="69"/>
      <c r="J531" s="70"/>
      <c r="K531" s="49"/>
      <c r="L531" s="67" t="s">
        <v>79</v>
      </c>
      <c r="M531" s="49">
        <v>0</v>
      </c>
      <c r="N531" s="49"/>
    </row>
    <row r="532" spans="1:14" ht="20.25" customHeight="1">
      <c r="A532" s="22" t="str">
        <f>IF('Team Card'!$B$15="","",'Team Card'!$B$15)</f>
        <v>PJ Closius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79</v>
      </c>
      <c r="M532" s="49">
        <v>0</v>
      </c>
      <c r="N532" s="49"/>
    </row>
    <row r="533" spans="1:14" ht="20.25" customHeight="1">
      <c r="A533" s="12" t="str">
        <f>IF('Team Card'!$B$16="","",'Team Card'!$B$16)</f>
        <v>Randy Lienhardt</v>
      </c>
      <c r="B533" s="68">
        <f>IF(OR(GameCard318[[#This Row],[PA]]&gt;0,$E$521="Win (FORFEIT)",L533="Yes"),1,"")</f>
        <v>1</v>
      </c>
      <c r="C533" s="69">
        <v>3</v>
      </c>
      <c r="D533" s="69">
        <v>3</v>
      </c>
      <c r="E533" s="69">
        <v>3</v>
      </c>
      <c r="F533" s="69">
        <v>2</v>
      </c>
      <c r="G533" s="69">
        <v>1</v>
      </c>
      <c r="H533" s="69"/>
      <c r="I533" s="69"/>
      <c r="J533" s="70"/>
      <c r="K533" s="49"/>
      <c r="L533" s="67" t="s">
        <v>79</v>
      </c>
      <c r="M533" s="49">
        <v>0</v>
      </c>
      <c r="N533" s="49"/>
    </row>
    <row r="534" spans="1:14" ht="20.25" customHeight="1">
      <c r="A534" s="22" t="str">
        <f>IF('Team Card'!$B$17="","",'Team Card'!$B$17)</f>
        <v>Scott Brown</v>
      </c>
      <c r="B534" s="58" t="str">
        <f>IF(OR(GameCard318[[#This Row],[PA]]&gt;0,$E$521="Win (FORFEIT)",L534="Yes"),1,"")</f>
        <v/>
      </c>
      <c r="C534" s="33"/>
      <c r="D534" s="33"/>
      <c r="E534" s="33"/>
      <c r="F534" s="33"/>
      <c r="G534" s="33"/>
      <c r="H534" s="33"/>
      <c r="I534" s="33"/>
      <c r="J534" s="34"/>
      <c r="K534" s="49"/>
      <c r="L534" s="66" t="s">
        <v>79</v>
      </c>
      <c r="M534" s="49">
        <v>0</v>
      </c>
      <c r="N534" s="49"/>
    </row>
    <row r="535" spans="1:14" ht="20.25" customHeight="1">
      <c r="A535" s="12" t="str">
        <f>IF('Team Card'!$B$18="","",'Team Card'!$B$18)</f>
        <v>Steve Maruzella</v>
      </c>
      <c r="B535" s="68">
        <f>IF(OR(GameCard318[[#This Row],[PA]]&gt;0,$E$521="Win (FORFEIT)",L535="Yes"),1,"")</f>
        <v>1</v>
      </c>
      <c r="C535" s="69">
        <v>3</v>
      </c>
      <c r="D535" s="69">
        <v>3</v>
      </c>
      <c r="E535" s="69">
        <v>2</v>
      </c>
      <c r="F535" s="69">
        <v>3</v>
      </c>
      <c r="G535" s="69">
        <v>1</v>
      </c>
      <c r="H535" s="69"/>
      <c r="I535" s="69"/>
      <c r="J535" s="70"/>
      <c r="K535" s="49"/>
      <c r="L535" s="67" t="s">
        <v>79</v>
      </c>
      <c r="M535" s="49">
        <v>0</v>
      </c>
      <c r="N535" s="49"/>
    </row>
    <row r="536" spans="1:14" ht="20.25" customHeight="1">
      <c r="A536" s="22" t="str">
        <f>IF('Team Card'!$B$19="","",'Team Card'!$B$19)</f>
        <v>TJ Smith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79</v>
      </c>
      <c r="M536" s="49">
        <v>0</v>
      </c>
      <c r="N536" s="49"/>
    </row>
    <row r="537" spans="1:14" ht="20.25" customHeight="1">
      <c r="A537" s="12" t="str">
        <f>IF('Team Card'!$B$20="","",'Team Card'!$B$20)</f>
        <v>Tom Liquori</v>
      </c>
      <c r="B537" s="68">
        <f>IF(OR(GameCard318[[#This Row],[PA]]&gt;0,$E$521="Win (FORFEIT)",L537="Yes"),1,"")</f>
        <v>1</v>
      </c>
      <c r="C537" s="69">
        <v>3</v>
      </c>
      <c r="D537" s="69">
        <v>2</v>
      </c>
      <c r="E537" s="69">
        <v>0</v>
      </c>
      <c r="F537" s="69">
        <v>1</v>
      </c>
      <c r="G537" s="69"/>
      <c r="H537" s="69"/>
      <c r="I537" s="69">
        <v>1</v>
      </c>
      <c r="J537" s="70"/>
      <c r="K537" s="49"/>
      <c r="L537" s="67" t="s">
        <v>79</v>
      </c>
      <c r="M537" s="49">
        <v>0</v>
      </c>
      <c r="N537" s="49"/>
    </row>
    <row r="538" spans="1:14" ht="20.25" customHeight="1">
      <c r="A538" s="22" t="str">
        <f>IF('Team Card'!$B$21="","",'Team Card'!$B$21)</f>
        <v>Tony Pais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79</v>
      </c>
      <c r="M538" s="49">
        <v>0</v>
      </c>
      <c r="N538" s="49"/>
    </row>
    <row r="539" spans="1:14" ht="20.25" customHeight="1">
      <c r="A539" s="12" t="str">
        <f>IF('Team Card'!$B$22="","",'Team Card'!$B$22)</f>
        <v>Tyler Nutting</v>
      </c>
      <c r="B539" s="68">
        <f>IF(OR(GameCard318[[#This Row],[PA]]&gt;0,$E$521="Win (FORFEIT)",L539="Yes"),1,"")</f>
        <v>1</v>
      </c>
      <c r="C539" s="69">
        <v>3</v>
      </c>
      <c r="D539" s="69">
        <v>3</v>
      </c>
      <c r="E539" s="69">
        <v>0</v>
      </c>
      <c r="F539" s="69">
        <v>2</v>
      </c>
      <c r="G539" s="69"/>
      <c r="H539" s="69"/>
      <c r="I539" s="69"/>
      <c r="J539" s="70"/>
      <c r="K539" s="49"/>
      <c r="L539" s="67" t="s">
        <v>79</v>
      </c>
      <c r="M539" s="49">
        <v>0</v>
      </c>
      <c r="N539" s="49"/>
    </row>
    <row r="540" spans="1:14" ht="20.25" customHeight="1">
      <c r="A540" s="22" t="str">
        <f>IF('Team Card'!$B$23="","",'Team Card'!$B$23)</f>
        <v>Jimmy Kapp Jr</v>
      </c>
      <c r="B540" s="58">
        <f>IF(OR(GameCard318[[#This Row],[PA]]&gt;0,$E$521="Win (FORFEIT)",L540="Yes"),1,"")</f>
        <v>1</v>
      </c>
      <c r="C540" s="33">
        <v>3</v>
      </c>
      <c r="D540" s="33">
        <v>3</v>
      </c>
      <c r="E540" s="33">
        <v>1</v>
      </c>
      <c r="F540" s="33"/>
      <c r="G540" s="33">
        <v>1</v>
      </c>
      <c r="H540" s="33"/>
      <c r="I540" s="33"/>
      <c r="J540" s="34"/>
      <c r="K540" s="49"/>
      <c r="L540" s="66" t="s">
        <v>79</v>
      </c>
      <c r="M540" s="49">
        <v>0</v>
      </c>
      <c r="N540" s="49"/>
    </row>
    <row r="541" spans="1:14" ht="20.25" customHeight="1">
      <c r="A541" s="12" t="str">
        <f>IF('Team Card'!$B$24="","",'Team Card'!$B$24)</f>
        <v>Dave Perkins</v>
      </c>
      <c r="B541" s="68">
        <f>IF(OR(GameCard318[[#This Row],[PA]]&gt;0,$E$521="Win (FORFEIT)",L541="Yes"),1,"")</f>
        <v>1</v>
      </c>
      <c r="C541" s="69">
        <v>3</v>
      </c>
      <c r="D541" s="69">
        <v>3</v>
      </c>
      <c r="E541" s="69">
        <v>2</v>
      </c>
      <c r="F541" s="69">
        <v>1</v>
      </c>
      <c r="G541" s="69">
        <v>2</v>
      </c>
      <c r="H541" s="69"/>
      <c r="I541" s="69"/>
      <c r="J541" s="70"/>
      <c r="K541" s="49"/>
      <c r="L541" s="67" t="s">
        <v>79</v>
      </c>
      <c r="M541" s="49">
        <v>0</v>
      </c>
      <c r="N541" s="49"/>
    </row>
    <row r="542" spans="1:14" ht="20.25" customHeight="1">
      <c r="A542" s="22" t="str">
        <f>IF('Team Card'!$B$25="","",'Team Card'!$B$25)</f>
        <v>Ray Ritch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79</v>
      </c>
      <c r="M542" s="49">
        <v>0</v>
      </c>
      <c r="N542" s="49"/>
    </row>
    <row r="543" spans="1:14" ht="20.25" customHeight="1">
      <c r="A543" s="12" t="str">
        <f>IF('Team Card'!$B$26="","",'Team Card'!$B$26)</f>
        <v>John Watters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79</v>
      </c>
      <c r="M543" s="49">
        <v>0</v>
      </c>
      <c r="N543" s="49"/>
    </row>
    <row r="544" spans="1:14" ht="20.25" customHeight="1">
      <c r="A544" s="22" t="str">
        <f>IF('Team Card'!$B$27="","",'Team Card'!$B$27)</f>
        <v>Jim Parker</v>
      </c>
      <c r="B544" s="58">
        <f>IF(OR(GameCard318[[#This Row],[PA]]&gt;0,$E$521="Win (FORFEIT)",L544="Yes"),1,"")</f>
        <v>1</v>
      </c>
      <c r="C544" s="33">
        <v>3</v>
      </c>
      <c r="D544" s="33">
        <v>3</v>
      </c>
      <c r="E544" s="33">
        <v>1</v>
      </c>
      <c r="F544" s="33"/>
      <c r="G544" s="33"/>
      <c r="H544" s="33"/>
      <c r="I544" s="33"/>
      <c r="J544" s="34"/>
      <c r="K544" s="49"/>
      <c r="L544" s="66" t="s">
        <v>79</v>
      </c>
      <c r="M544" s="49">
        <v>0</v>
      </c>
      <c r="N544" s="49"/>
    </row>
    <row r="545" spans="1:14" ht="20.25" customHeight="1">
      <c r="A545" s="12" t="str">
        <f>IF('Team Card'!$B$28="","",'Team Card'!$B$28)</f>
        <v>M Parker</v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79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79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79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79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33</v>
      </c>
      <c r="D549" s="45">
        <f t="shared" ref="D549" si="122">SUM(D524:D548)</f>
        <v>32</v>
      </c>
      <c r="E549" s="44">
        <f t="shared" ref="E549" si="123">SUM(E524:E548)</f>
        <v>18</v>
      </c>
      <c r="F549" s="44">
        <f t="shared" ref="F549" si="124">SUM(F524:F548)</f>
        <v>15</v>
      </c>
      <c r="G549" s="44">
        <f t="shared" ref="G549" si="125">SUM(G524:G548)</f>
        <v>12</v>
      </c>
      <c r="H549" s="44">
        <f t="shared" ref="H549" si="126">SUM(H524:H548)</f>
        <v>0</v>
      </c>
      <c r="I549" s="44">
        <f t="shared" ref="I549" si="127">SUM(I524:I548)</f>
        <v>1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8" t="s">
        <v>34</v>
      </c>
      <c r="B551" s="88"/>
      <c r="C551" s="88"/>
      <c r="D551" s="88"/>
      <c r="E551" s="88"/>
      <c r="F551" s="88"/>
      <c r="G551" s="88"/>
      <c r="H551" s="88"/>
      <c r="I551" s="88"/>
      <c r="J551" s="88"/>
      <c r="K551" s="49"/>
      <c r="L551" s="49"/>
      <c r="M551" s="49">
        <v>0</v>
      </c>
      <c r="N551" s="49"/>
    </row>
    <row r="552" spans="1:14" ht="20.25" customHeight="1">
      <c r="A552" s="86"/>
      <c r="B552" s="87"/>
      <c r="C552" s="87"/>
      <c r="D552" s="87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13</v>
      </c>
      <c r="B553" s="84">
        <v>42956</v>
      </c>
      <c r="C553" s="84"/>
      <c r="D553" s="13" t="s">
        <v>37</v>
      </c>
      <c r="E553" s="85" t="s">
        <v>44</v>
      </c>
      <c r="F553" s="85"/>
      <c r="G553" s="23" t="s">
        <v>12</v>
      </c>
      <c r="H553" s="89" t="s">
        <v>40</v>
      </c>
      <c r="I553" s="89"/>
      <c r="J553" s="38"/>
      <c r="K553" s="48">
        <f>IF(OR(E553="Win",E553="Win (FORFEIT)"),1,0)</f>
        <v>1</v>
      </c>
      <c r="L553" s="49">
        <f>IF(OR(E553="Loss",E553="Loss (FORFEIT)"),1,0)</f>
        <v>0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76</v>
      </c>
      <c r="M555" s="49">
        <v>0</v>
      </c>
      <c r="N555" s="49"/>
    </row>
    <row r="556" spans="1:14" ht="20.25" customHeight="1">
      <c r="A556" s="22" t="str">
        <f>IF('Team Card'!$B$7="","",'Team Card'!$B$7)</f>
        <v>Alex Nutting</v>
      </c>
      <c r="B556" s="58">
        <f>IF(OR(GameCard419[[#This Row],[PA]]&gt;0,$E$553="Win (FORFEIT)",L556="Yes"),1,"")</f>
        <v>1</v>
      </c>
      <c r="C556" s="33">
        <v>4</v>
      </c>
      <c r="D556" s="33">
        <v>4</v>
      </c>
      <c r="E556" s="33">
        <v>1</v>
      </c>
      <c r="F556" s="33">
        <v>1</v>
      </c>
      <c r="G556" s="33"/>
      <c r="H556" s="33"/>
      <c r="I556" s="33"/>
      <c r="J556" s="34"/>
      <c r="K556" s="49"/>
      <c r="L556" s="66" t="s">
        <v>79</v>
      </c>
      <c r="M556" s="49">
        <v>0</v>
      </c>
      <c r="N556" s="49"/>
    </row>
    <row r="557" spans="1:14" ht="20.25" customHeight="1">
      <c r="A557" s="12" t="str">
        <f>IF('Team Card'!$B$8="","",'Team Card'!$B$8)</f>
        <v>Jimmy Kapp Sr</v>
      </c>
      <c r="B557" s="68">
        <f>IF(OR(GameCard419[[#This Row],[PA]]&gt;0,$E$553="Win (FORFEIT)",L557="Yes"),1,"")</f>
        <v>1</v>
      </c>
      <c r="C557" s="69">
        <v>4</v>
      </c>
      <c r="D557" s="69">
        <v>3</v>
      </c>
      <c r="E557" s="69">
        <v>2</v>
      </c>
      <c r="F557" s="69">
        <v>2</v>
      </c>
      <c r="G557" s="69"/>
      <c r="H557" s="69"/>
      <c r="I557" s="69">
        <v>1</v>
      </c>
      <c r="J557" s="70"/>
      <c r="K557" s="49"/>
      <c r="L557" s="67" t="s">
        <v>79</v>
      </c>
      <c r="M557" s="49">
        <v>0</v>
      </c>
      <c r="N557" s="49"/>
    </row>
    <row r="558" spans="1:14" ht="20.25" customHeight="1">
      <c r="A558" s="22" t="str">
        <f>IF('Team Card'!$B$9="","",'Team Card'!$B$9)</f>
        <v>Joe Liquori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79</v>
      </c>
      <c r="M558" s="49">
        <v>0</v>
      </c>
      <c r="N558" s="49"/>
    </row>
    <row r="559" spans="1:14" ht="20.25" customHeight="1">
      <c r="A559" s="12" t="str">
        <f>IF('Team Card'!$B$10="","",'Team Card'!$B$10)</f>
        <v>Joey Watters</v>
      </c>
      <c r="B559" s="68">
        <f>IF(OR(GameCard419[[#This Row],[PA]]&gt;0,$E$553="Win (FORFEIT)",L559="Yes"),1,"")</f>
        <v>1</v>
      </c>
      <c r="C559" s="69">
        <v>4</v>
      </c>
      <c r="D559" s="69">
        <v>3</v>
      </c>
      <c r="E559" s="69">
        <v>3</v>
      </c>
      <c r="F559" s="69"/>
      <c r="G559" s="69">
        <v>1</v>
      </c>
      <c r="H559" s="69">
        <v>1</v>
      </c>
      <c r="I559" s="69"/>
      <c r="J559" s="70"/>
      <c r="K559" s="49"/>
      <c r="L559" s="67" t="s">
        <v>79</v>
      </c>
      <c r="M559" s="49">
        <v>0</v>
      </c>
      <c r="N559" s="49"/>
    </row>
    <row r="560" spans="1:14" ht="20.25" customHeight="1">
      <c r="A560" s="22" t="str">
        <f>IF('Team Card'!$B$11="","",'Team Card'!$B$11)</f>
        <v>Mason Blanchette</v>
      </c>
      <c r="B560" s="58" t="str">
        <f>IF(OR(GameCard419[[#This Row],[PA]]&gt;0,$E$553="Win (FORFEIT)",L560="Yes"),1,"")</f>
        <v/>
      </c>
      <c r="C560" s="33"/>
      <c r="D560" s="33"/>
      <c r="E560" s="33"/>
      <c r="F560" s="33"/>
      <c r="G560" s="33"/>
      <c r="H560" s="33"/>
      <c r="I560" s="33"/>
      <c r="J560" s="34"/>
      <c r="K560" s="49"/>
      <c r="L560" s="66" t="s">
        <v>79</v>
      </c>
      <c r="M560" s="49">
        <v>0</v>
      </c>
      <c r="N560" s="49"/>
    </row>
    <row r="561" spans="1:14" ht="20.25" customHeight="1">
      <c r="A561" s="12" t="str">
        <f>IF('Team Card'!$B$12="","",'Team Card'!$B$12)</f>
        <v>Matt Liquori</v>
      </c>
      <c r="B561" s="68">
        <f>IF(OR(GameCard419[[#This Row],[PA]]&gt;0,$E$553="Win (FORFEIT)",L561="Yes"),1,"")</f>
        <v>1</v>
      </c>
      <c r="C561" s="69">
        <v>4</v>
      </c>
      <c r="D561" s="69">
        <v>4</v>
      </c>
      <c r="E561" s="69">
        <v>2</v>
      </c>
      <c r="F561" s="69">
        <v>1</v>
      </c>
      <c r="G561" s="69">
        <v>2</v>
      </c>
      <c r="H561" s="69"/>
      <c r="I561" s="69"/>
      <c r="J561" s="70"/>
      <c r="K561" s="49"/>
      <c r="L561" s="67" t="s">
        <v>79</v>
      </c>
      <c r="M561" s="49">
        <v>0</v>
      </c>
      <c r="N561" s="49"/>
    </row>
    <row r="562" spans="1:14" ht="20.25" customHeight="1">
      <c r="A562" s="22" t="str">
        <f>IF('Team Card'!$B$13="","",'Team Card'!$B$13)</f>
        <v>Mike Rizzo</v>
      </c>
      <c r="B562" s="58" t="str">
        <f>IF(OR(GameCard419[[#This Row],[PA]]&gt;0,$E$553="Win (FORFEIT)",L562="Yes"),1,"")</f>
        <v/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79</v>
      </c>
      <c r="M562" s="49">
        <v>0</v>
      </c>
      <c r="N562" s="49"/>
    </row>
    <row r="563" spans="1:14" ht="20.25" customHeight="1">
      <c r="A563" s="12" t="str">
        <f>IF('Team Card'!$B$14="","",'Team Card'!$B$14)</f>
        <v>Pete Maruzella</v>
      </c>
      <c r="B563" s="68">
        <f>IF(OR(GameCard419[[#This Row],[PA]]&gt;0,$E$553="Win (FORFEIT)",L563="Yes"),1,"")</f>
        <v>1</v>
      </c>
      <c r="C563" s="69">
        <v>4</v>
      </c>
      <c r="D563" s="69">
        <v>4</v>
      </c>
      <c r="E563" s="69">
        <v>1</v>
      </c>
      <c r="F563" s="69"/>
      <c r="G563" s="69"/>
      <c r="H563" s="69"/>
      <c r="I563" s="69"/>
      <c r="J563" s="70"/>
      <c r="K563" s="49"/>
      <c r="L563" s="67" t="s">
        <v>79</v>
      </c>
      <c r="M563" s="49">
        <v>0</v>
      </c>
      <c r="N563" s="49"/>
    </row>
    <row r="564" spans="1:14" ht="20.25" customHeight="1">
      <c r="A564" s="22" t="str">
        <f>IF('Team Card'!$B$15="","",'Team Card'!$B$15)</f>
        <v>PJ Closius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79</v>
      </c>
      <c r="M564" s="49">
        <v>0</v>
      </c>
      <c r="N564" s="49"/>
    </row>
    <row r="565" spans="1:14" ht="20.25" customHeight="1">
      <c r="A565" s="12" t="str">
        <f>IF('Team Card'!$B$16="","",'Team Card'!$B$16)</f>
        <v>Randy Lienhardt</v>
      </c>
      <c r="B565" s="68">
        <f>IF(OR(GameCard419[[#This Row],[PA]]&gt;0,$E$553="Win (FORFEIT)",L565="Yes"),1,"")</f>
        <v>1</v>
      </c>
      <c r="C565" s="69">
        <v>4</v>
      </c>
      <c r="D565" s="69">
        <v>4</v>
      </c>
      <c r="E565" s="69">
        <v>3</v>
      </c>
      <c r="F565" s="69">
        <v>3</v>
      </c>
      <c r="G565" s="69"/>
      <c r="H565" s="69"/>
      <c r="I565" s="69"/>
      <c r="J565" s="70"/>
      <c r="K565" s="49"/>
      <c r="L565" s="67" t="s">
        <v>79</v>
      </c>
      <c r="M565" s="49">
        <v>0</v>
      </c>
      <c r="N565" s="49"/>
    </row>
    <row r="566" spans="1:14" ht="20.25" customHeight="1">
      <c r="A566" s="22" t="str">
        <f>IF('Team Card'!$B$17="","",'Team Card'!$B$17)</f>
        <v>Scott Brown</v>
      </c>
      <c r="B566" s="58" t="str">
        <f>IF(OR(GameCard419[[#This Row],[PA]]&gt;0,$E$553="Win (FORFEIT)",L566="Yes"),1,"")</f>
        <v/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79</v>
      </c>
      <c r="M566" s="49">
        <v>0</v>
      </c>
      <c r="N566" s="49"/>
    </row>
    <row r="567" spans="1:14" ht="20.25" customHeight="1">
      <c r="A567" s="12" t="str">
        <f>IF('Team Card'!$B$18="","",'Team Card'!$B$18)</f>
        <v>Steve Maruzella</v>
      </c>
      <c r="B567" s="68">
        <f>IF(OR(GameCard419[[#This Row],[PA]]&gt;0,$E$553="Win (FORFEIT)",L567="Yes"),1,"")</f>
        <v>1</v>
      </c>
      <c r="C567" s="69">
        <v>4</v>
      </c>
      <c r="D567" s="69">
        <v>4</v>
      </c>
      <c r="E567" s="69">
        <v>0</v>
      </c>
      <c r="F567" s="69">
        <v>1</v>
      </c>
      <c r="G567" s="69"/>
      <c r="H567" s="69"/>
      <c r="I567" s="69"/>
      <c r="J567" s="70"/>
      <c r="K567" s="49"/>
      <c r="L567" s="67" t="s">
        <v>79</v>
      </c>
      <c r="M567" s="49">
        <v>0</v>
      </c>
      <c r="N567" s="49"/>
    </row>
    <row r="568" spans="1:14" ht="20.25" customHeight="1">
      <c r="A568" s="22" t="str">
        <f>IF('Team Card'!$B$19="","",'Team Card'!$B$19)</f>
        <v>TJ Smith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79</v>
      </c>
      <c r="M568" s="49">
        <v>0</v>
      </c>
      <c r="N568" s="49"/>
    </row>
    <row r="569" spans="1:14" ht="20.25" customHeight="1">
      <c r="A569" s="12" t="str">
        <f>IF('Team Card'!$B$20="","",'Team Card'!$B$20)</f>
        <v>Tom Liquori</v>
      </c>
      <c r="B569" s="68">
        <f>IF(OR(GameCard419[[#This Row],[PA]]&gt;0,$E$553="Win (FORFEIT)",L569="Yes"),1,"")</f>
        <v>1</v>
      </c>
      <c r="C569" s="69">
        <v>1</v>
      </c>
      <c r="D569" s="69">
        <v>1</v>
      </c>
      <c r="E569" s="69">
        <v>0</v>
      </c>
      <c r="F569" s="69"/>
      <c r="G569" s="69"/>
      <c r="H569" s="69"/>
      <c r="I569" s="69"/>
      <c r="J569" s="70"/>
      <c r="K569" s="49"/>
      <c r="L569" s="67" t="s">
        <v>79</v>
      </c>
      <c r="M569" s="49">
        <v>0</v>
      </c>
      <c r="N569" s="49"/>
    </row>
    <row r="570" spans="1:14" ht="20.25" customHeight="1">
      <c r="A570" s="22" t="str">
        <f>IF('Team Card'!$B$21="","",'Team Card'!$B$21)</f>
        <v>Tony Pais</v>
      </c>
      <c r="B570" s="58">
        <f>IF(OR(GameCard419[[#This Row],[PA]]&gt;0,$E$553="Win (FORFEIT)",L570="Yes"),1,"")</f>
        <v>1</v>
      </c>
      <c r="C570" s="33">
        <v>4</v>
      </c>
      <c r="D570" s="33">
        <v>4</v>
      </c>
      <c r="E570" s="33">
        <v>2</v>
      </c>
      <c r="F570" s="33"/>
      <c r="G570" s="33">
        <v>2</v>
      </c>
      <c r="H570" s="33"/>
      <c r="I570" s="33"/>
      <c r="J570" s="34"/>
      <c r="K570" s="49"/>
      <c r="L570" s="66" t="s">
        <v>79</v>
      </c>
      <c r="M570" s="49">
        <v>0</v>
      </c>
      <c r="N570" s="49"/>
    </row>
    <row r="571" spans="1:14" ht="20.25" customHeight="1">
      <c r="A571" s="12" t="str">
        <f>IF('Team Card'!$B$22="","",'Team Card'!$B$22)</f>
        <v>Tyler Nutting</v>
      </c>
      <c r="B571" s="68">
        <f>IF(OR(GameCard419[[#This Row],[PA]]&gt;0,$E$553="Win (FORFEIT)",L571="Yes"),1,"")</f>
        <v>1</v>
      </c>
      <c r="C571" s="69">
        <v>4</v>
      </c>
      <c r="D571" s="69">
        <v>4</v>
      </c>
      <c r="E571" s="69">
        <v>2</v>
      </c>
      <c r="F571" s="69"/>
      <c r="G571" s="69">
        <v>2</v>
      </c>
      <c r="H571" s="69"/>
      <c r="I571" s="69"/>
      <c r="J571" s="70"/>
      <c r="K571" s="49"/>
      <c r="L571" s="67" t="s">
        <v>79</v>
      </c>
      <c r="M571" s="49">
        <v>0</v>
      </c>
      <c r="N571" s="49"/>
    </row>
    <row r="572" spans="1:14" ht="20.25" customHeight="1">
      <c r="A572" s="22" t="str">
        <f>IF('Team Card'!$B$23="","",'Team Card'!$B$23)</f>
        <v>Jimmy Kapp Jr</v>
      </c>
      <c r="B572" s="58">
        <f>IF(OR(GameCard419[[#This Row],[PA]]&gt;0,$E$553="Win (FORFEIT)",L572="Yes"),1,"")</f>
        <v>1</v>
      </c>
      <c r="C572" s="33">
        <v>4</v>
      </c>
      <c r="D572" s="33">
        <v>4</v>
      </c>
      <c r="E572" s="33">
        <v>1</v>
      </c>
      <c r="F572" s="33"/>
      <c r="G572" s="33">
        <v>1</v>
      </c>
      <c r="H572" s="33"/>
      <c r="I572" s="33"/>
      <c r="J572" s="34"/>
      <c r="K572" s="49"/>
      <c r="L572" s="66" t="s">
        <v>79</v>
      </c>
      <c r="M572" s="49">
        <v>0</v>
      </c>
      <c r="N572" s="49"/>
    </row>
    <row r="573" spans="1:14" ht="20.25" customHeight="1">
      <c r="A573" s="12" t="str">
        <f>IF('Team Card'!$B$24="","",'Team Card'!$B$24)</f>
        <v>Dave Perkins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79</v>
      </c>
      <c r="M573" s="49">
        <v>0</v>
      </c>
      <c r="N573" s="49"/>
    </row>
    <row r="574" spans="1:14" ht="20.25" customHeight="1">
      <c r="A574" s="22" t="str">
        <f>IF('Team Card'!$B$25="","",'Team Card'!$B$25)</f>
        <v>Ray Ritch</v>
      </c>
      <c r="B574" s="58">
        <f>IF(OR(GameCard419[[#This Row],[PA]]&gt;0,$E$553="Win (FORFEIT)",L574="Yes"),1,"")</f>
        <v>1</v>
      </c>
      <c r="C574" s="33">
        <v>2</v>
      </c>
      <c r="D574" s="33">
        <v>2</v>
      </c>
      <c r="E574" s="33">
        <v>0</v>
      </c>
      <c r="F574" s="33"/>
      <c r="G574" s="33"/>
      <c r="H574" s="33"/>
      <c r="I574" s="33"/>
      <c r="J574" s="34"/>
      <c r="K574" s="49"/>
      <c r="L574" s="66" t="s">
        <v>79</v>
      </c>
      <c r="M574" s="49">
        <v>0</v>
      </c>
      <c r="N574" s="49"/>
    </row>
    <row r="575" spans="1:14" ht="20.25" customHeight="1">
      <c r="A575" s="12" t="str">
        <f>IF('Team Card'!$B$26="","",'Team Card'!$B$26)</f>
        <v>John Watters</v>
      </c>
      <c r="B575" s="68">
        <f>IF(OR(GameCard419[[#This Row],[PA]]&gt;0,$E$553="Win (FORFEIT)",L575="Yes"),1,"")</f>
        <v>1</v>
      </c>
      <c r="C575" s="69">
        <v>4</v>
      </c>
      <c r="D575" s="69">
        <v>4</v>
      </c>
      <c r="E575" s="69">
        <v>1</v>
      </c>
      <c r="F575" s="69">
        <v>1</v>
      </c>
      <c r="G575" s="69"/>
      <c r="H575" s="69"/>
      <c r="I575" s="69"/>
      <c r="J575" s="70"/>
      <c r="K575" s="49"/>
      <c r="L575" s="67" t="s">
        <v>79</v>
      </c>
      <c r="M575" s="49">
        <v>0</v>
      </c>
      <c r="N575" s="49"/>
    </row>
    <row r="576" spans="1:14" ht="20.25" customHeight="1">
      <c r="A576" s="22" t="str">
        <f>IF('Team Card'!$B$27="","",'Team Card'!$B$27)</f>
        <v>Jim Parker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79</v>
      </c>
      <c r="M576" s="49">
        <v>0</v>
      </c>
      <c r="N576" s="49"/>
    </row>
    <row r="577" spans="1:14" ht="20.25" customHeight="1">
      <c r="A577" s="12" t="str">
        <f>IF('Team Card'!$B$28="","",'Team Card'!$B$28)</f>
        <v>M Parker</v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79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79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79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79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47</v>
      </c>
      <c r="D581" s="45">
        <f t="shared" ref="D581" si="130">SUM(D556:D580)</f>
        <v>45</v>
      </c>
      <c r="E581" s="44">
        <f t="shared" ref="E581" si="131">SUM(E556:E580)</f>
        <v>18</v>
      </c>
      <c r="F581" s="44">
        <f t="shared" ref="F581" si="132">SUM(F556:F580)</f>
        <v>9</v>
      </c>
      <c r="G581" s="44">
        <f t="shared" ref="G581" si="133">SUM(G556:G580)</f>
        <v>8</v>
      </c>
      <c r="H581" s="44">
        <f t="shared" ref="H581" si="134">SUM(H556:H580)</f>
        <v>1</v>
      </c>
      <c r="I581" s="44">
        <f t="shared" ref="I581" si="135">SUM(I556:I580)</f>
        <v>1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8" t="s">
        <v>35</v>
      </c>
      <c r="B583" s="88"/>
      <c r="C583" s="88"/>
      <c r="D583" s="88"/>
      <c r="E583" s="88"/>
      <c r="F583" s="88"/>
      <c r="G583" s="88"/>
      <c r="H583" s="88"/>
      <c r="I583" s="88"/>
      <c r="J583" s="88"/>
      <c r="K583" s="49"/>
      <c r="L583" s="49"/>
      <c r="M583" s="49">
        <v>0</v>
      </c>
      <c r="N583" s="49"/>
    </row>
    <row r="584" spans="1:14" ht="20.25" customHeight="1">
      <c r="A584" s="86"/>
      <c r="B584" s="87"/>
      <c r="C584" s="87"/>
      <c r="D584" s="87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13</v>
      </c>
      <c r="B585" s="84">
        <v>42957</v>
      </c>
      <c r="C585" s="84"/>
      <c r="D585" s="13" t="s">
        <v>37</v>
      </c>
      <c r="E585" s="85" t="s">
        <v>45</v>
      </c>
      <c r="F585" s="85"/>
      <c r="G585" s="23" t="s">
        <v>12</v>
      </c>
      <c r="H585" s="89" t="s">
        <v>97</v>
      </c>
      <c r="I585" s="89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76</v>
      </c>
      <c r="M587" s="49">
        <v>0</v>
      </c>
    </row>
    <row r="588" spans="1:14" ht="20.25" customHeight="1">
      <c r="A588" s="22" t="str">
        <f>IF('Team Card'!$B$7="","",'Team Card'!$B$7)</f>
        <v>Alex Nutting</v>
      </c>
      <c r="B588" s="58">
        <f>IF(OR(GameCard520[[#This Row],[PA]]&gt;0,$E$585="Win (FORFEIT)",L588="Yes"),1,"")</f>
        <v>1</v>
      </c>
      <c r="C588" s="33">
        <v>4</v>
      </c>
      <c r="D588" s="33">
        <v>3</v>
      </c>
      <c r="E588" s="33">
        <v>2</v>
      </c>
      <c r="F588" s="33">
        <v>1</v>
      </c>
      <c r="G588" s="33">
        <v>2</v>
      </c>
      <c r="H588" s="33">
        <v>1</v>
      </c>
      <c r="I588" s="33"/>
      <c r="J588" s="34"/>
      <c r="K588" s="49"/>
      <c r="L588" s="66" t="s">
        <v>79</v>
      </c>
      <c r="M588" s="49">
        <v>0</v>
      </c>
    </row>
    <row r="589" spans="1:14" ht="20.25" customHeight="1">
      <c r="A589" s="12" t="str">
        <f>IF('Team Card'!$B$8="","",'Team Card'!$B$8)</f>
        <v>Jimmy Kapp Sr</v>
      </c>
      <c r="B589" s="68">
        <f>IF(OR(GameCard520[[#This Row],[PA]]&gt;0,$E$585="Win (FORFEIT)",L589="Yes"),1,"")</f>
        <v>1</v>
      </c>
      <c r="C589" s="69">
        <v>4</v>
      </c>
      <c r="D589" s="69">
        <v>4</v>
      </c>
      <c r="E589" s="69">
        <v>1</v>
      </c>
      <c r="F589" s="69">
        <v>2</v>
      </c>
      <c r="G589" s="69"/>
      <c r="H589" s="69"/>
      <c r="I589" s="69"/>
      <c r="J589" s="70"/>
      <c r="K589" s="49"/>
      <c r="L589" s="67" t="s">
        <v>79</v>
      </c>
      <c r="M589" s="49">
        <v>0</v>
      </c>
    </row>
    <row r="590" spans="1:14" ht="20.25" customHeight="1">
      <c r="A590" s="22" t="str">
        <f>IF('Team Card'!$B$9="","",'Team Card'!$B$9)</f>
        <v>Joe Liquori</v>
      </c>
      <c r="B590" s="58" t="str">
        <f>IF(OR(GameCard520[[#This Row],[PA]]&gt;0,$E$585="Win (FORFEIT)",L590="Yes"),1,"")</f>
        <v/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79</v>
      </c>
      <c r="M590" s="49">
        <v>0</v>
      </c>
    </row>
    <row r="591" spans="1:14" ht="20.25" customHeight="1">
      <c r="A591" s="12" t="str">
        <f>IF('Team Card'!$B$10="","",'Team Card'!$B$10)</f>
        <v>Joey Watters</v>
      </c>
      <c r="B591" s="68" t="str">
        <f>IF(OR(GameCard520[[#This Row],[PA]]&gt;0,$E$585="Win (FORFEIT)",L591="Yes"),1,"")</f>
        <v/>
      </c>
      <c r="C591" s="69"/>
      <c r="D591" s="69"/>
      <c r="E591" s="69"/>
      <c r="F591" s="69"/>
      <c r="G591" s="69"/>
      <c r="H591" s="69"/>
      <c r="I591" s="69"/>
      <c r="J591" s="70"/>
      <c r="K591" s="49"/>
      <c r="L591" s="67" t="s">
        <v>79</v>
      </c>
      <c r="M591" s="49">
        <v>0</v>
      </c>
    </row>
    <row r="592" spans="1:14" ht="20.25" customHeight="1">
      <c r="A592" s="22" t="str">
        <f>IF('Team Card'!$B$11="","",'Team Card'!$B$11)</f>
        <v>Mason Blanchette</v>
      </c>
      <c r="B592" s="58" t="str">
        <f>IF(OR(GameCard520[[#This Row],[PA]]&gt;0,$E$585="Win (FORFEIT)",L592="Yes"),1,"")</f>
        <v/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79</v>
      </c>
      <c r="M592" s="49">
        <v>0</v>
      </c>
    </row>
    <row r="593" spans="1:13" ht="20.25" customHeight="1">
      <c r="A593" s="12" t="str">
        <f>IF('Team Card'!$B$12="","",'Team Card'!$B$12)</f>
        <v>Matt Liquori</v>
      </c>
      <c r="B593" s="68" t="str">
        <f>IF(OR(GameCard520[[#This Row],[PA]]&gt;0,$E$585="Win (FORFEIT)",L593="Yes"),1,"")</f>
        <v/>
      </c>
      <c r="C593" s="69"/>
      <c r="D593" s="69"/>
      <c r="E593" s="69"/>
      <c r="F593" s="69"/>
      <c r="G593" s="69"/>
      <c r="H593" s="69"/>
      <c r="I593" s="69"/>
      <c r="J593" s="70"/>
      <c r="K593" s="49"/>
      <c r="L593" s="67" t="s">
        <v>79</v>
      </c>
      <c r="M593" s="49">
        <v>0</v>
      </c>
    </row>
    <row r="594" spans="1:13" ht="20.25" customHeight="1">
      <c r="A594" s="22" t="str">
        <f>IF('Team Card'!$B$13="","",'Team Card'!$B$13)</f>
        <v>Mike Rizzo</v>
      </c>
      <c r="B594" s="58">
        <f>IF(OR(GameCard520[[#This Row],[PA]]&gt;0,$E$585="Win (FORFEIT)",L594="Yes"),1,"")</f>
        <v>1</v>
      </c>
      <c r="C594" s="33">
        <v>4</v>
      </c>
      <c r="D594" s="33">
        <v>2</v>
      </c>
      <c r="E594" s="33">
        <v>0</v>
      </c>
      <c r="F594" s="33"/>
      <c r="G594" s="33">
        <v>2</v>
      </c>
      <c r="H594" s="33">
        <v>2</v>
      </c>
      <c r="I594" s="33"/>
      <c r="J594" s="34"/>
      <c r="K594" s="49"/>
      <c r="L594" s="66" t="s">
        <v>79</v>
      </c>
      <c r="M594" s="49">
        <v>0</v>
      </c>
    </row>
    <row r="595" spans="1:13" ht="20.25" customHeight="1">
      <c r="A595" s="12" t="str">
        <f>IF('Team Card'!$B$14="","",'Team Card'!$B$14)</f>
        <v>Pete Maruzella</v>
      </c>
      <c r="B595" s="68" t="str">
        <f>IF(OR(GameCard520[[#This Row],[PA]]&gt;0,$E$585="Win (FORFEIT)",L595="Yes"),1,"")</f>
        <v/>
      </c>
      <c r="C595" s="69"/>
      <c r="D595" s="69"/>
      <c r="E595" s="69"/>
      <c r="F595" s="69"/>
      <c r="G595" s="69"/>
      <c r="H595" s="69"/>
      <c r="I595" s="69"/>
      <c r="J595" s="70"/>
      <c r="K595" s="49"/>
      <c r="L595" s="67" t="s">
        <v>79</v>
      </c>
      <c r="M595" s="49">
        <v>0</v>
      </c>
    </row>
    <row r="596" spans="1:13" ht="20.25" customHeight="1">
      <c r="A596" s="22" t="str">
        <f>IF('Team Card'!$B$15="","",'Team Card'!$B$15)</f>
        <v>PJ Closius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79</v>
      </c>
      <c r="M596" s="49">
        <v>0</v>
      </c>
    </row>
    <row r="597" spans="1:13" ht="20.25" customHeight="1">
      <c r="A597" s="12" t="str">
        <f>IF('Team Card'!$B$16="","",'Team Card'!$B$16)</f>
        <v>Randy Lienhardt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79</v>
      </c>
      <c r="M597" s="49">
        <v>0</v>
      </c>
    </row>
    <row r="598" spans="1:13" ht="20.25" customHeight="1">
      <c r="A598" s="22" t="str">
        <f>IF('Team Card'!$B$17="","",'Team Card'!$B$17)</f>
        <v>Scott Brown</v>
      </c>
      <c r="B598" s="58" t="str">
        <f>IF(OR(GameCard520[[#This Row],[PA]]&gt;0,$E$585="Win (FORFEIT)",L598="Yes"),1,"")</f>
        <v/>
      </c>
      <c r="C598" s="33"/>
      <c r="D598" s="33"/>
      <c r="E598" s="33"/>
      <c r="F598" s="33"/>
      <c r="G598" s="33"/>
      <c r="H598" s="33"/>
      <c r="I598" s="33"/>
      <c r="J598" s="34"/>
      <c r="K598" s="49"/>
      <c r="L598" s="66" t="s">
        <v>79</v>
      </c>
      <c r="M598" s="49">
        <v>0</v>
      </c>
    </row>
    <row r="599" spans="1:13" ht="20.25" customHeight="1">
      <c r="A599" s="12" t="str">
        <f>IF('Team Card'!$B$18="","",'Team Card'!$B$18)</f>
        <v>Steve Maruzella</v>
      </c>
      <c r="B599" s="68">
        <f>IF(OR(GameCard520[[#This Row],[PA]]&gt;0,$E$585="Win (FORFEIT)",L599="Yes"),1,"")</f>
        <v>1</v>
      </c>
      <c r="C599" s="69">
        <v>4</v>
      </c>
      <c r="D599" s="69">
        <v>4</v>
      </c>
      <c r="E599" s="69">
        <v>2</v>
      </c>
      <c r="F599" s="69">
        <v>1</v>
      </c>
      <c r="G599" s="69">
        <v>2</v>
      </c>
      <c r="H599" s="69"/>
      <c r="I599" s="69"/>
      <c r="J599" s="70"/>
      <c r="K599" s="49"/>
      <c r="L599" s="67" t="s">
        <v>79</v>
      </c>
      <c r="M599" s="49">
        <v>0</v>
      </c>
    </row>
    <row r="600" spans="1:13" ht="20.25" customHeight="1">
      <c r="A600" s="22" t="str">
        <f>IF('Team Card'!$B$19="","",'Team Card'!$B$19)</f>
        <v>TJ Smith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79</v>
      </c>
      <c r="M600" s="49">
        <v>0</v>
      </c>
    </row>
    <row r="601" spans="1:13" ht="20.25" customHeight="1">
      <c r="A601" s="12" t="str">
        <f>IF('Team Card'!$B$20="","",'Team Card'!$B$20)</f>
        <v>Tom Liquori</v>
      </c>
      <c r="B601" s="68">
        <f>IF(OR(GameCard520[[#This Row],[PA]]&gt;0,$E$585="Win (FORFEIT)",L601="Yes"),1,"")</f>
        <v>1</v>
      </c>
      <c r="C601" s="69">
        <v>3</v>
      </c>
      <c r="D601" s="69">
        <v>3</v>
      </c>
      <c r="E601" s="69">
        <v>0</v>
      </c>
      <c r="F601" s="69"/>
      <c r="G601" s="69"/>
      <c r="H601" s="69"/>
      <c r="I601" s="69"/>
      <c r="J601" s="70"/>
      <c r="K601" s="49"/>
      <c r="L601" s="67" t="s">
        <v>79</v>
      </c>
      <c r="M601" s="49">
        <v>0</v>
      </c>
    </row>
    <row r="602" spans="1:13" ht="20.25" customHeight="1">
      <c r="A602" s="22" t="str">
        <f>IF('Team Card'!$B$21="","",'Team Card'!$B$21)</f>
        <v>Tony Pais</v>
      </c>
      <c r="B602" s="58">
        <f>IF(OR(GameCard520[[#This Row],[PA]]&gt;0,$E$585="Win (FORFEIT)",L602="Yes"),1,"")</f>
        <v>1</v>
      </c>
      <c r="C602" s="33">
        <v>4</v>
      </c>
      <c r="D602" s="33">
        <v>4</v>
      </c>
      <c r="E602" s="33">
        <v>2</v>
      </c>
      <c r="F602" s="33">
        <v>3</v>
      </c>
      <c r="G602" s="33">
        <v>2</v>
      </c>
      <c r="H602" s="33"/>
      <c r="I602" s="33"/>
      <c r="J602" s="34"/>
      <c r="K602" s="49"/>
      <c r="L602" s="66" t="s">
        <v>79</v>
      </c>
      <c r="M602" s="49">
        <v>0</v>
      </c>
    </row>
    <row r="603" spans="1:13" ht="20.25" customHeight="1">
      <c r="A603" s="12" t="str">
        <f>IF('Team Card'!$B$22="","",'Team Card'!$B$22)</f>
        <v>Tyler Nutting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79</v>
      </c>
      <c r="M603" s="49">
        <v>0</v>
      </c>
    </row>
    <row r="604" spans="1:13" ht="20.25" customHeight="1">
      <c r="A604" s="22" t="str">
        <f>IF('Team Card'!$B$23="","",'Team Card'!$B$23)</f>
        <v>Jimmy Kapp Jr</v>
      </c>
      <c r="B604" s="58">
        <f>IF(OR(GameCard520[[#This Row],[PA]]&gt;0,$E$585="Win (FORFEIT)",L604="Yes"),1,"")</f>
        <v>1</v>
      </c>
      <c r="C604" s="33">
        <v>4</v>
      </c>
      <c r="D604" s="33">
        <v>4</v>
      </c>
      <c r="E604" s="33">
        <v>3</v>
      </c>
      <c r="F604" s="33">
        <v>3</v>
      </c>
      <c r="G604" s="33">
        <v>1</v>
      </c>
      <c r="H604" s="33"/>
      <c r="I604" s="33"/>
      <c r="J604" s="34"/>
      <c r="K604" s="49"/>
      <c r="L604" s="66" t="s">
        <v>79</v>
      </c>
      <c r="M604" s="49">
        <v>0</v>
      </c>
    </row>
    <row r="605" spans="1:13" ht="20.25" customHeight="1">
      <c r="A605" s="12" t="str">
        <f>IF('Team Card'!$B$24="","",'Team Card'!$B$24)</f>
        <v>Dave Perkins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79</v>
      </c>
      <c r="M605" s="49">
        <v>0</v>
      </c>
    </row>
    <row r="606" spans="1:13" ht="20.25" customHeight="1">
      <c r="A606" s="22" t="str">
        <f>IF('Team Card'!$B$25="","",'Team Card'!$B$25)</f>
        <v>Ray Ritch</v>
      </c>
      <c r="B606" s="58">
        <f>IF(OR(GameCard520[[#This Row],[PA]]&gt;0,$E$585="Win (FORFEIT)",L606="Yes"),1,"")</f>
        <v>1</v>
      </c>
      <c r="C606" s="33">
        <v>3</v>
      </c>
      <c r="D606" s="33">
        <v>3</v>
      </c>
      <c r="E606" s="33">
        <v>1</v>
      </c>
      <c r="F606" s="33"/>
      <c r="G606" s="33"/>
      <c r="H606" s="33"/>
      <c r="I606" s="33"/>
      <c r="J606" s="34"/>
      <c r="K606" s="49"/>
      <c r="L606" s="66" t="s">
        <v>79</v>
      </c>
      <c r="M606" s="49">
        <v>0</v>
      </c>
    </row>
    <row r="607" spans="1:13" ht="20.25" customHeight="1">
      <c r="A607" s="12" t="str">
        <f>IF('Team Card'!$B$26="","",'Team Card'!$B$26)</f>
        <v>John Watters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79</v>
      </c>
      <c r="M607" s="49">
        <v>0</v>
      </c>
    </row>
    <row r="608" spans="1:13" ht="20.25" customHeight="1">
      <c r="A608" s="22" t="str">
        <f>IF('Team Card'!$B$27="","",'Team Card'!$B$27)</f>
        <v>Jim Parker</v>
      </c>
      <c r="B608" s="58">
        <f>IF(OR(GameCard520[[#This Row],[PA]]&gt;0,$E$585="Win (FORFEIT)",L608="Yes"),1,"")</f>
        <v>1</v>
      </c>
      <c r="C608" s="33">
        <v>4</v>
      </c>
      <c r="D608" s="33">
        <v>4</v>
      </c>
      <c r="E608" s="33">
        <v>1</v>
      </c>
      <c r="F608" s="33"/>
      <c r="G608" s="33"/>
      <c r="H608" s="33"/>
      <c r="I608" s="33"/>
      <c r="J608" s="34"/>
      <c r="K608" s="49"/>
      <c r="L608" s="66" t="s">
        <v>79</v>
      </c>
      <c r="M608" s="49">
        <v>0</v>
      </c>
    </row>
    <row r="609" spans="1:13" ht="20.25" customHeight="1">
      <c r="A609" s="12" t="str">
        <f>IF('Team Card'!$B$28="","",'Team Card'!$B$28)</f>
        <v>M Parker</v>
      </c>
      <c r="B609" s="68">
        <f>IF(OR(GameCard520[[#This Row],[PA]]&gt;0,$E$585="Win (FORFEIT)",L609="Yes"),1,"")</f>
        <v>1</v>
      </c>
      <c r="C609" s="69">
        <v>4</v>
      </c>
      <c r="D609" s="69">
        <v>4</v>
      </c>
      <c r="E609" s="69">
        <v>1</v>
      </c>
      <c r="F609" s="69"/>
      <c r="G609" s="69">
        <v>1</v>
      </c>
      <c r="H609" s="69"/>
      <c r="I609" s="69"/>
      <c r="J609" s="70"/>
      <c r="K609" s="49"/>
      <c r="L609" s="67" t="s">
        <v>79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79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79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79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38</v>
      </c>
      <c r="D613" s="45">
        <f t="shared" ref="D613" si="138">SUM(D588:D612)</f>
        <v>35</v>
      </c>
      <c r="E613" s="44">
        <f t="shared" ref="E613" si="139">SUM(E588:E612)</f>
        <v>13</v>
      </c>
      <c r="F613" s="44">
        <f t="shared" ref="F613" si="140">SUM(F588:F612)</f>
        <v>10</v>
      </c>
      <c r="G613" s="44">
        <f t="shared" ref="G613" si="141">SUM(G588:G612)</f>
        <v>10</v>
      </c>
      <c r="H613" s="44">
        <f t="shared" ref="H613" si="142">SUM(H588:H612)</f>
        <v>3</v>
      </c>
      <c r="I613" s="44">
        <f t="shared" ref="I613" si="143">SUM(I588:I612)</f>
        <v>0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8" t="s">
        <v>36</v>
      </c>
      <c r="B615" s="88"/>
      <c r="C615" s="88"/>
      <c r="D615" s="88"/>
      <c r="E615" s="88"/>
      <c r="F615" s="88"/>
      <c r="G615" s="88"/>
      <c r="H615" s="88"/>
      <c r="I615" s="88"/>
      <c r="J615" s="88"/>
      <c r="K615" s="49"/>
      <c r="L615" s="49"/>
      <c r="M615" s="49">
        <v>0</v>
      </c>
    </row>
    <row r="616" spans="1:13" ht="20.25" customHeight="1">
      <c r="A616" s="86"/>
      <c r="B616" s="87"/>
      <c r="C616" s="87"/>
      <c r="D616" s="87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13</v>
      </c>
      <c r="B617" s="84">
        <v>42963</v>
      </c>
      <c r="C617" s="84"/>
      <c r="D617" s="13" t="s">
        <v>37</v>
      </c>
      <c r="E617" s="85" t="s">
        <v>45</v>
      </c>
      <c r="F617" s="85"/>
      <c r="G617" s="23" t="s">
        <v>12</v>
      </c>
      <c r="H617" s="89" t="s">
        <v>41</v>
      </c>
      <c r="I617" s="89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76</v>
      </c>
    </row>
    <row r="620" spans="1:13" ht="20.25" customHeight="1">
      <c r="A620" s="22" t="str">
        <f>IF('Team Card'!$B$7="","",'Team Card'!$B$7)</f>
        <v>Alex Nutting</v>
      </c>
      <c r="B620" s="58">
        <f>IF(OR(GameCard621[[#This Row],[PA]]&gt;0,$E$617="Win (FORFEIT)",L620="Yes"),1,"")</f>
        <v>1</v>
      </c>
      <c r="C620" s="33">
        <v>3</v>
      </c>
      <c r="D620" s="33">
        <v>3</v>
      </c>
      <c r="E620" s="33">
        <v>2</v>
      </c>
      <c r="F620" s="33"/>
      <c r="G620" s="33">
        <v>1</v>
      </c>
      <c r="H620" s="33"/>
      <c r="I620" s="33"/>
      <c r="J620" s="34"/>
      <c r="L620" s="66" t="s">
        <v>79</v>
      </c>
    </row>
    <row r="621" spans="1:13" ht="20.25" customHeight="1">
      <c r="A621" s="12" t="str">
        <f>IF('Team Card'!$B$8="","",'Team Card'!$B$8)</f>
        <v>Jimmy Kapp Sr</v>
      </c>
      <c r="B621" s="68">
        <f>IF(OR(GameCard621[[#This Row],[PA]]&gt;0,$E$617="Win (FORFEIT)",L621="Yes"),1,"")</f>
        <v>1</v>
      </c>
      <c r="C621" s="69">
        <v>3</v>
      </c>
      <c r="D621" s="69">
        <v>3</v>
      </c>
      <c r="E621" s="69">
        <v>2</v>
      </c>
      <c r="F621" s="69"/>
      <c r="G621" s="69"/>
      <c r="H621" s="69"/>
      <c r="I621" s="69"/>
      <c r="J621" s="70"/>
      <c r="L621" s="67" t="s">
        <v>79</v>
      </c>
    </row>
    <row r="622" spans="1:13" ht="20.25" customHeight="1">
      <c r="A622" s="22" t="str">
        <f>IF('Team Card'!$B$9="","",'Team Card'!$B$9)</f>
        <v>Joe Liquori</v>
      </c>
      <c r="B622" s="58">
        <f>IF(OR(GameCard621[[#This Row],[PA]]&gt;0,$E$617="Win (FORFEIT)",L622="Yes"),1,"")</f>
        <v>1</v>
      </c>
      <c r="C622" s="33">
        <v>3</v>
      </c>
      <c r="D622" s="33">
        <v>3</v>
      </c>
      <c r="E622" s="33">
        <v>0</v>
      </c>
      <c r="F622" s="33"/>
      <c r="G622" s="33">
        <v>1</v>
      </c>
      <c r="H622" s="33"/>
      <c r="I622" s="33"/>
      <c r="J622" s="34"/>
      <c r="L622" s="66" t="s">
        <v>79</v>
      </c>
    </row>
    <row r="623" spans="1:13" ht="20.25" customHeight="1">
      <c r="A623" s="12" t="str">
        <f>IF('Team Card'!$B$10="","",'Team Card'!$B$10)</f>
        <v>Joey Watters</v>
      </c>
      <c r="B623" s="68">
        <f>IF(OR(GameCard621[[#This Row],[PA]]&gt;0,$E$617="Win (FORFEIT)",L623="Yes"),1,"")</f>
        <v>1</v>
      </c>
      <c r="C623" s="69">
        <v>3</v>
      </c>
      <c r="D623" s="69">
        <v>3</v>
      </c>
      <c r="E623" s="69">
        <v>1</v>
      </c>
      <c r="F623" s="69"/>
      <c r="G623" s="69">
        <v>1</v>
      </c>
      <c r="H623" s="69"/>
      <c r="I623" s="69"/>
      <c r="J623" s="70"/>
      <c r="L623" s="67" t="s">
        <v>79</v>
      </c>
    </row>
    <row r="624" spans="1:13" ht="20.25" customHeight="1">
      <c r="A624" s="22" t="str">
        <f>IF('Team Card'!$B$11="","",'Team Card'!$B$11)</f>
        <v>Mason Blanchette</v>
      </c>
      <c r="B624" s="58" t="str">
        <f>IF(OR(GameCard621[[#This Row],[PA]]&gt;0,$E$617="Win (FORFEIT)",L624="Yes"),1,"")</f>
        <v/>
      </c>
      <c r="C624" s="33"/>
      <c r="D624" s="33"/>
      <c r="E624" s="33"/>
      <c r="F624" s="33"/>
      <c r="G624" s="33"/>
      <c r="H624" s="33"/>
      <c r="I624" s="33"/>
      <c r="J624" s="34"/>
      <c r="L624" s="66" t="s">
        <v>79</v>
      </c>
    </row>
    <row r="625" spans="1:12" ht="20.25" customHeight="1">
      <c r="A625" s="12" t="str">
        <f>IF('Team Card'!$B$12="","",'Team Card'!$B$12)</f>
        <v>Matt Liquori</v>
      </c>
      <c r="B625" s="68" t="str">
        <f>IF(OR(GameCard621[[#This Row],[PA]]&gt;0,$E$617="Win (FORFEIT)",L625="Yes"),1,"")</f>
        <v/>
      </c>
      <c r="C625" s="69"/>
      <c r="D625" s="69"/>
      <c r="E625" s="69"/>
      <c r="F625" s="69"/>
      <c r="G625" s="69"/>
      <c r="H625" s="69"/>
      <c r="I625" s="69"/>
      <c r="J625" s="70"/>
      <c r="L625" s="67" t="s">
        <v>79</v>
      </c>
    </row>
    <row r="626" spans="1:12" ht="20.25" customHeight="1">
      <c r="A626" s="22" t="str">
        <f>IF('Team Card'!$B$13="","",'Team Card'!$B$13)</f>
        <v>Mike Rizzo</v>
      </c>
      <c r="B626" s="58" t="str">
        <f>IF(OR(GameCard621[[#This Row],[PA]]&gt;0,$E$617="Win (FORFEIT)",L626="Yes"),1,"")</f>
        <v/>
      </c>
      <c r="C626" s="33"/>
      <c r="D626" s="33"/>
      <c r="E626" s="33"/>
      <c r="F626" s="33"/>
      <c r="G626" s="33"/>
      <c r="H626" s="33"/>
      <c r="I626" s="33"/>
      <c r="J626" s="34"/>
      <c r="L626" s="66" t="s">
        <v>79</v>
      </c>
    </row>
    <row r="627" spans="1:12" ht="20.25" customHeight="1">
      <c r="A627" s="12" t="str">
        <f>IF('Team Card'!$B$14="","",'Team Card'!$B$14)</f>
        <v>Pete Maruzella</v>
      </c>
      <c r="B627" s="68">
        <f>IF(OR(GameCard621[[#This Row],[PA]]&gt;0,$E$617="Win (FORFEIT)",L627="Yes"),1,"")</f>
        <v>1</v>
      </c>
      <c r="C627" s="69">
        <v>3</v>
      </c>
      <c r="D627" s="69">
        <v>3</v>
      </c>
      <c r="E627" s="69">
        <v>1</v>
      </c>
      <c r="F627" s="69"/>
      <c r="G627" s="69"/>
      <c r="H627" s="69"/>
      <c r="I627" s="69"/>
      <c r="J627" s="70"/>
      <c r="L627" s="67" t="s">
        <v>79</v>
      </c>
    </row>
    <row r="628" spans="1:12" ht="20.25" customHeight="1">
      <c r="A628" s="22" t="str">
        <f>IF('Team Card'!$B$15="","",'Team Card'!$B$15)</f>
        <v>PJ Closius</v>
      </c>
      <c r="B628" s="58" t="str">
        <f>IF(OR(GameCard621[[#This Row],[PA]]&gt;0,$E$617="Win (FORFEIT)",L628="Yes"),1,"")</f>
        <v/>
      </c>
      <c r="C628" s="33"/>
      <c r="D628" s="33"/>
      <c r="E628" s="33"/>
      <c r="F628" s="33"/>
      <c r="G628" s="33"/>
      <c r="H628" s="33"/>
      <c r="I628" s="33"/>
      <c r="J628" s="34"/>
      <c r="L628" s="66" t="s">
        <v>79</v>
      </c>
    </row>
    <row r="629" spans="1:12" ht="20.25" customHeight="1">
      <c r="A629" s="12" t="str">
        <f>IF('Team Card'!$B$16="","",'Team Card'!$B$16)</f>
        <v>Randy Lienhardt</v>
      </c>
      <c r="B629" s="68" t="str">
        <f>IF(OR(GameCard621[[#This Row],[PA]]&gt;0,$E$617="Win (FORFEIT)",L629="Yes"),1,"")</f>
        <v/>
      </c>
      <c r="C629" s="69"/>
      <c r="D629" s="69"/>
      <c r="E629" s="69"/>
      <c r="F629" s="69"/>
      <c r="G629" s="69"/>
      <c r="H629" s="69"/>
      <c r="I629" s="69"/>
      <c r="J629" s="70"/>
      <c r="L629" s="67" t="s">
        <v>79</v>
      </c>
    </row>
    <row r="630" spans="1:12" ht="20.25" customHeight="1">
      <c r="A630" s="22" t="str">
        <f>IF('Team Card'!$B$17="","",'Team Card'!$B$17)</f>
        <v>Scott Brown</v>
      </c>
      <c r="B630" s="58" t="str">
        <f>IF(OR(GameCard621[[#This Row],[PA]]&gt;0,$E$617="Win (FORFEIT)",L630="Yes"),1,"")</f>
        <v/>
      </c>
      <c r="C630" s="33"/>
      <c r="D630" s="33"/>
      <c r="E630" s="33"/>
      <c r="F630" s="33"/>
      <c r="G630" s="33"/>
      <c r="H630" s="33"/>
      <c r="I630" s="33"/>
      <c r="J630" s="34"/>
      <c r="L630" s="66" t="s">
        <v>79</v>
      </c>
    </row>
    <row r="631" spans="1:12" ht="20.25" customHeight="1">
      <c r="A631" s="12" t="str">
        <f>IF('Team Card'!$B$18="","",'Team Card'!$B$18)</f>
        <v>Steve Maruzella</v>
      </c>
      <c r="B631" s="68">
        <f>IF(OR(GameCard621[[#This Row],[PA]]&gt;0,$E$617="Win (FORFEIT)",L631="Yes"),1,"")</f>
        <v>1</v>
      </c>
      <c r="C631" s="69">
        <v>3</v>
      </c>
      <c r="D631" s="69">
        <v>3</v>
      </c>
      <c r="E631" s="69">
        <v>1</v>
      </c>
      <c r="F631" s="69">
        <v>1</v>
      </c>
      <c r="G631" s="69"/>
      <c r="H631" s="69"/>
      <c r="I631" s="69"/>
      <c r="J631" s="70"/>
      <c r="L631" s="67" t="s">
        <v>79</v>
      </c>
    </row>
    <row r="632" spans="1:12" ht="20.25" customHeight="1">
      <c r="A632" s="22" t="str">
        <f>IF('Team Card'!$B$19="","",'Team Card'!$B$19)</f>
        <v>TJ Smith</v>
      </c>
      <c r="B632" s="58" t="str">
        <f>IF(OR(GameCard621[[#This Row],[PA]]&gt;0,$E$617="Win (FORFEIT)",L632="Yes"),1,"")</f>
        <v/>
      </c>
      <c r="C632" s="33"/>
      <c r="D632" s="33"/>
      <c r="E632" s="33"/>
      <c r="F632" s="33"/>
      <c r="G632" s="33"/>
      <c r="H632" s="33"/>
      <c r="I632" s="33"/>
      <c r="J632" s="34"/>
      <c r="L632" s="66" t="s">
        <v>79</v>
      </c>
    </row>
    <row r="633" spans="1:12" ht="20.25" customHeight="1">
      <c r="A633" s="12" t="str">
        <f>IF('Team Card'!$B$20="","",'Team Card'!$B$20)</f>
        <v>Tom Liquori</v>
      </c>
      <c r="B633" s="68">
        <f>IF(OR(GameCard621[[#This Row],[PA]]&gt;0,$E$617="Win (FORFEIT)",L633="Yes"),1,"")</f>
        <v>1</v>
      </c>
      <c r="C633" s="69">
        <v>3</v>
      </c>
      <c r="D633" s="69">
        <v>3</v>
      </c>
      <c r="E633" s="69">
        <v>1</v>
      </c>
      <c r="F633" s="69"/>
      <c r="G633" s="69"/>
      <c r="H633" s="69"/>
      <c r="I633" s="69"/>
      <c r="J633" s="70"/>
      <c r="L633" s="67" t="s">
        <v>79</v>
      </c>
    </row>
    <row r="634" spans="1:12" ht="20.25" customHeight="1">
      <c r="A634" s="22" t="str">
        <f>IF('Team Card'!$B$21="","",'Team Card'!$B$21)</f>
        <v>Tony Pais</v>
      </c>
      <c r="B634" s="58">
        <f>IF(OR(GameCard621[[#This Row],[PA]]&gt;0,$E$617="Win (FORFEIT)",L634="Yes"),1,"")</f>
        <v>1</v>
      </c>
      <c r="C634" s="33">
        <v>3</v>
      </c>
      <c r="D634" s="33">
        <v>3</v>
      </c>
      <c r="E634" s="33">
        <v>1</v>
      </c>
      <c r="F634" s="33">
        <v>1</v>
      </c>
      <c r="G634" s="33"/>
      <c r="H634" s="33"/>
      <c r="I634" s="33"/>
      <c r="J634" s="34"/>
      <c r="L634" s="66" t="s">
        <v>79</v>
      </c>
    </row>
    <row r="635" spans="1:12" ht="20.25" customHeight="1">
      <c r="A635" s="12" t="str">
        <f>IF('Team Card'!$B$22="","",'Team Card'!$B$22)</f>
        <v>Tyler Nutting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79</v>
      </c>
    </row>
    <row r="636" spans="1:12" ht="20.25" customHeight="1">
      <c r="A636" s="22" t="str">
        <f>IF('Team Card'!$B$23="","",'Team Card'!$B$23)</f>
        <v>Jimmy Kapp Jr</v>
      </c>
      <c r="B636" s="58">
        <f>IF(OR(GameCard621[[#This Row],[PA]]&gt;0,$E$617="Win (FORFEIT)",L636="Yes"),1,"")</f>
        <v>1</v>
      </c>
      <c r="C636" s="33">
        <v>3</v>
      </c>
      <c r="D636" s="33">
        <v>3</v>
      </c>
      <c r="E636" s="33">
        <v>2</v>
      </c>
      <c r="F636" s="33">
        <v>1</v>
      </c>
      <c r="G636" s="33"/>
      <c r="H636" s="33"/>
      <c r="I636" s="33"/>
      <c r="J636" s="34"/>
      <c r="L636" s="66" t="s">
        <v>79</v>
      </c>
    </row>
    <row r="637" spans="1:12" ht="20.25" customHeight="1">
      <c r="A637" s="12" t="str">
        <f>IF('Team Card'!$B$24="","",'Team Card'!$B$24)</f>
        <v>Dave Perkins</v>
      </c>
      <c r="B637" s="68">
        <f>IF(OR(GameCard621[[#This Row],[PA]]&gt;0,$E$617="Win (FORFEIT)",L637="Yes"),1,"")</f>
        <v>1</v>
      </c>
      <c r="C637" s="69">
        <v>3</v>
      </c>
      <c r="D637" s="69">
        <v>3</v>
      </c>
      <c r="E637" s="69">
        <v>0</v>
      </c>
      <c r="F637" s="69"/>
      <c r="G637" s="69"/>
      <c r="H637" s="69"/>
      <c r="I637" s="69"/>
      <c r="J637" s="70"/>
      <c r="L637" s="67" t="s">
        <v>79</v>
      </c>
    </row>
    <row r="638" spans="1:12" ht="20.25" customHeight="1">
      <c r="A638" s="22" t="str">
        <f>IF('Team Card'!$B$25="","",'Team Card'!$B$25)</f>
        <v>Ray Ritch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79</v>
      </c>
    </row>
    <row r="639" spans="1:12" ht="20.25" customHeight="1">
      <c r="A639" s="12" t="str">
        <f>IF('Team Card'!$B$26="","",'Team Card'!$B$26)</f>
        <v>John Watters</v>
      </c>
      <c r="B639" s="68">
        <f>IF(OR(GameCard621[[#This Row],[PA]]&gt;0,$E$617="Win (FORFEIT)",L639="Yes"),1,"")</f>
        <v>1</v>
      </c>
      <c r="C639" s="69">
        <v>3</v>
      </c>
      <c r="D639" s="69">
        <v>3</v>
      </c>
      <c r="E639" s="69">
        <v>2</v>
      </c>
      <c r="F639" s="69"/>
      <c r="G639" s="69"/>
      <c r="H639" s="69"/>
      <c r="I639" s="69"/>
      <c r="J639" s="70"/>
      <c r="L639" s="67" t="s">
        <v>79</v>
      </c>
    </row>
    <row r="640" spans="1:12" ht="20.25" customHeight="1">
      <c r="A640" s="22" t="str">
        <f>IF('Team Card'!$B$27="","",'Team Card'!$B$27)</f>
        <v>Jim Parker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79</v>
      </c>
    </row>
    <row r="641" spans="1:12" ht="20.25" customHeight="1">
      <c r="A641" s="12" t="str">
        <f>IF('Team Card'!$B$28="","",'Team Card'!$B$28)</f>
        <v>M Parker</v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79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79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79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79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33</v>
      </c>
      <c r="D645" s="45">
        <f t="shared" ref="D645" si="146">SUM(D620:D644)</f>
        <v>33</v>
      </c>
      <c r="E645" s="44">
        <f t="shared" ref="E645" si="147">SUM(E620:E644)</f>
        <v>13</v>
      </c>
      <c r="F645" s="44">
        <f t="shared" ref="F645" si="148">SUM(F620:F644)</f>
        <v>3</v>
      </c>
      <c r="G645" s="44">
        <f t="shared" ref="G645" si="149">SUM(G620:G644)</f>
        <v>3</v>
      </c>
      <c r="H645" s="44">
        <f t="shared" ref="H645" si="150">SUM(H620:H644)</f>
        <v>0</v>
      </c>
      <c r="I645" s="44">
        <f t="shared" ref="I645" si="151">SUM(I620:I644)</f>
        <v>0</v>
      </c>
      <c r="J645" s="46">
        <f t="shared" ref="J645" si="152">SUM(J620:J644)</f>
        <v>0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heet="1" objects="1" scenarios="1"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2017-09-02T15:49:08Z</dcterms:modified>
</cp:coreProperties>
</file>