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<sst xmlns="http://schemas.openxmlformats.org/spreadsheetml/2006/main" count="972" uniqueCount="111">
  <si>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</si>
  <si>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</si>
  <si>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</si>
  <si>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</si>
  <si>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</si>
  <si>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</si>
  <si>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</si>
  <si>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</si>
  <si>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</si>
  <si>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</si>
  <si>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</si>
  <si>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</si>
  <si>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</si>
  <si>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</si>
  <si>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</si>
  <si>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</si>
  <si>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</si>
  <si>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</si>
  <si>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</si>
  <si>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</si>
  <si>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</si>
  <si>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</si>
  <si>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</si>
  <si>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</si>
  <si>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</si>
  <si>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</si>
  <si>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</si>
  <si>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</si>
  <si>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</si>
  <si>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</si>
  <si>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</si>
  <si>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</si>
  <si>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</si>
  <si>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</si>
  <si>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</si>
  <si>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</si>
  <si>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</si>
  <si>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</si>
  <si>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</si>
  <si>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</si>
  <si>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</si>
  <si>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</si>
  <si>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</si>
  <si>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</si>
  <si>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</si>
  <si>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</si>
  <si>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</si>
  <si>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</si>
  <si>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</si>
  <si>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</si>
  <si>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</si>
  <si>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</si>
  <si>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</si>
  <si>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</si>
  <si>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</si>
  <si>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</si>
  <si>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</si>
  <si>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</si>
  <si>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</si>
  <si>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</si>
  <si>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</si>
  <si>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</si>
  <si>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</si>
  <si>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</si>
  <si>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</si>
  <si>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</si>
  <si>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</si>
  <si>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</si>
  <si>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</si>
  <si>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</si>
  <si>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</si>
  <si>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</si>
  <si>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</si>
  <si>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</si>
  <si>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</si>
  <si>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</si>
  <si>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</si>
  <si>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</si>
  <si>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</si>
  <si>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</si>
  <si>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</si>
  <si>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</si>
  <si>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Farmboys</t>
  </si>
  <si>
    <t>Tyler O'Rourke</t>
  </si>
  <si>
    <t>Dan Lombardo</t>
  </si>
  <si>
    <t>Andrew Gauido</t>
  </si>
  <si>
    <t>Robert Matta</t>
  </si>
  <si>
    <t>Ryan Murphy</t>
  </si>
  <si>
    <t>Ricardo Barretto</t>
  </si>
  <si>
    <t>Josh Susco</t>
  </si>
  <si>
    <t>Mike Capobianco</t>
  </si>
  <si>
    <t>Brian Loftus</t>
  </si>
  <si>
    <t>Jared Modzelewski</t>
  </si>
  <si>
    <t>Jake Sherwood</t>
  </si>
  <si>
    <t>Tony Rivera</t>
  </si>
  <si>
    <t>Randy Ho</t>
  </si>
  <si>
    <t>Donald Bill</t>
  </si>
  <si>
    <t>Tim O'Rourke</t>
  </si>
  <si>
    <t>Scott Unger</t>
  </si>
  <si>
    <t>Chris Wilkerson</t>
  </si>
  <si>
    <t>Brian Klembara</t>
  </si>
  <si>
    <t>Army of Trees</t>
  </si>
  <si>
    <t>Big Buddha Bethel</t>
  </si>
  <si>
    <t>RDD</t>
  </si>
  <si>
    <t>Wamprats</t>
  </si>
  <si>
    <t>Norm Cutler</t>
  </si>
  <si>
    <t>Pat Varisco</t>
  </si>
  <si>
    <t>Dennis Layok</t>
  </si>
  <si>
    <t>Steve McCullough</t>
  </si>
  <si>
    <t>Mike Carriere</t>
  </si>
  <si>
    <t>Logan Adler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</si>
</sst>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0" sqref="B30:C30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82</v>
      </c>
      <c r="D2" s="77"/>
      <c r="E2" s="77"/>
      <c r="F2" s="54"/>
      <c r="G2" s="55" t="s">
        <v>55</v>
      </c>
      <c r="H2" s="51">
        <f>GAMES!B4</f>
        <v>6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14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83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17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66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62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35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25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20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3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1</v>
      </c>
      <c r="M7" s="6">
        <f>IF(OR(D7=0,F7=0),0,G7/F7)</f>
        <v>0.56451612903225812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15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60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60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32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18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22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3</v>
      </c>
      <c r="M8" s="8">
        <f t="shared" ref="M8:M31" si="0">IF(OR(D8=0,F8=0),0,G8/F8)</f>
        <v>0.53333333333333333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85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14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46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37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16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13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8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9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0.43243243243243246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86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11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36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32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17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8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5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3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0.53125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87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0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0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</v>
      </c>
      <c r="N11" s="82" t="s">
        <v>77</v>
      </c>
      <c r="O11" s="83"/>
      <c r="P11" s="62" t="str">
        <f t="shared" si="1"/>
        <v>No</v>
      </c>
    </row>
    <row r="12" spans="1:45" ht="15" customHeight="1">
      <c r="A12" s="7">
        <v>6</v>
      </c>
      <c r="B12" s="76" t="s">
        <v>88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18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57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46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14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19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7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0.30434782608695654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13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51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45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21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11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12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5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0.46666666666666667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61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59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27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13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17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0.4576271186440678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91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34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31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12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7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7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1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2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0.38709677419354838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92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16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57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53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14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13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11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2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2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1</v>
      </c>
      <c r="M16" s="8">
        <f t="shared" si="0"/>
        <v>0.26415094339622641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16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59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56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29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24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26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2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2</v>
      </c>
      <c r="M17" s="6">
        <f t="shared" si="0"/>
        <v>0.5178571428571429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8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28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13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9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6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3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1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0.54166666666666663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95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0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</v>
      </c>
      <c r="N19" s="82" t="s">
        <v>77</v>
      </c>
      <c r="O19" s="83"/>
      <c r="P19" s="62" t="str">
        <f t="shared" si="1"/>
        <v>No</v>
      </c>
    </row>
    <row r="20" spans="1:16">
      <c r="A20" s="7">
        <v>14</v>
      </c>
      <c r="B20" s="76" t="s">
        <v>96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10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37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31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10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7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9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2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4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0.32258064516129031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97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7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17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14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6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3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3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0.42857142857142855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0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0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0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0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</v>
      </c>
      <c r="N22" s="82" t="s">
        <v>77</v>
      </c>
      <c r="O22" s="83"/>
      <c r="P22" s="63" t="str">
        <f t="shared" si="1"/>
        <v>No</v>
      </c>
    </row>
    <row r="23" spans="1:16">
      <c r="A23" s="5">
        <v>17</v>
      </c>
      <c r="B23" s="75" t="s">
        <v>99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6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18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18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8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3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0.44444444444444442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100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11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36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31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8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8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1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4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0.38709677419354838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106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10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32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31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16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8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9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1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0.5161290322580645</v>
      </c>
      <c r="N25" s="82" t="s">
        <v>77</v>
      </c>
      <c r="O25" s="83"/>
      <c r="P25" s="62" t="str">
        <f t="shared" si="1"/>
        <v>Yes</v>
      </c>
    </row>
    <row r="26" spans="1:16">
      <c r="A26" s="7">
        <v>20</v>
      </c>
      <c r="B26" s="76" t="s">
        <v>105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6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14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12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4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5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6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2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0.33333333333333331</v>
      </c>
      <c r="N26" s="82" t="s">
        <v>77</v>
      </c>
      <c r="O26" s="83"/>
      <c r="P26" s="63" t="str">
        <f t="shared" si="1"/>
        <v>Yes</v>
      </c>
    </row>
    <row r="27" spans="1:16">
      <c r="A27" s="5">
        <v>21</v>
      </c>
      <c r="B27" s="75" t="s">
        <v>109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4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13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12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4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5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3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1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0.33333333333333331</v>
      </c>
      <c r="N27" s="82" t="s">
        <v>77</v>
      </c>
      <c r="O27" s="83"/>
      <c r="P27" s="62" t="str">
        <f t="shared" si="1"/>
        <v>Yes</v>
      </c>
    </row>
    <row r="28" spans="1:16">
      <c r="A28" s="7">
        <v>22</v>
      </c>
      <c r="B28" s="76" t="s">
        <v>107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2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4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4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1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0.5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 t="s">
        <v>108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2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4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3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1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2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1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0.33333333333333331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 t="s">
        <v>110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2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5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3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1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1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3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1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1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0.33333333333333331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735</v>
      </c>
      <c r="F33" s="20">
        <f>SUM(F7:F32)</f>
        <v>664</v>
      </c>
      <c r="G33" s="19">
        <f>SUM(G7:G32)</f>
        <v>294</v>
      </c>
      <c r="H33" s="19">
        <f>SUM(H7:H31)</f>
        <v>200</v>
      </c>
      <c r="I33" s="19">
        <f>SUM(I7:I31)</f>
        <v>185</v>
      </c>
      <c r="J33" s="19">
        <f>SUM(J7:J31)</f>
        <v>15</v>
      </c>
      <c r="K33" s="19">
        <f>SUM(K7:K31)</f>
        <v>55</v>
      </c>
      <c r="L33" s="19">
        <f>SUM(L7:L31)</f>
        <v>8</v>
      </c>
      <c r="M33" s="21">
        <f>IF(F33=0,"N/A",G33/F33)</f>
        <v>0.44277108433734941</v>
      </c>
      <c r="P33" s="60" t="str">
        <f>CONCATENATE(COUNTIF(P7:P31,"Yes")," Players Eligible")</f>
        <v>18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pageSetup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17" sqref="H617:I617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Farmboys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6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14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42857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101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Tyler O'Rourke</v>
      </c>
      <c r="B12" s="58">
        <f>IF(OR(GameCard[[#This Row],[PA]]&gt;0,$E$9="Win (FORFEIT)",L12="Yes"),1,"")</f>
        <v>1</v>
      </c>
      <c r="C12" s="33">
        <v>5</v>
      </c>
      <c r="D12" s="33">
        <v>4</v>
      </c>
      <c r="E12" s="33">
        <v>1</v>
      </c>
      <c r="F12" s="33">
        <v>1</v>
      </c>
      <c r="G12" s="33">
        <v>1</v>
      </c>
      <c r="H12" s="33"/>
      <c r="I12" s="33">
        <v>1</v>
      </c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Dan Lombardo</v>
      </c>
      <c r="B13" s="68">
        <f>IF(OR(GameCard[[#This Row],[PA]]&gt;0,$E$9="Win (FORFEIT)",L13="Yes"),1,"")</f>
        <v>1</v>
      </c>
      <c r="C13" s="69">
        <v>5</v>
      </c>
      <c r="D13" s="69">
        <v>5</v>
      </c>
      <c r="E13" s="69">
        <v>3</v>
      </c>
      <c r="F13" s="69">
        <v>1</v>
      </c>
      <c r="G13" s="69">
        <v>1</v>
      </c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Andrew Gauido</v>
      </c>
      <c r="B14" s="58">
        <f>IF(OR(GameCard[[#This Row],[PA]]&gt;0,$E$9="Win (FORFEIT)",L14="Yes"),1,"")</f>
        <v>1</v>
      </c>
      <c r="C14" s="33">
        <v>4</v>
      </c>
      <c r="D14" s="33">
        <v>4</v>
      </c>
      <c r="E14" s="33">
        <v>1</v>
      </c>
      <c r="F14" s="33">
        <v>1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101</v>
      </c>
      <c r="BD14" s="31">
        <v>9</v>
      </c>
    </row>
    <row r="15" spans="1:56" ht="20.25" customHeight="1">
      <c r="A15" s="12" t="str">
        <f>IF('Team Card'!$B$10="","",'Team Card'!$B$10)</f>
        <v>Robert Matta</v>
      </c>
      <c r="B15" s="68" t="str">
        <f>IF(OR(GameCard[[#This Row],[PA]]&gt;0,$E$9="Win (FORFEIT)",L15="Yes"),1,"")</f>
        <v/>
      </c>
      <c r="C15" s="69"/>
      <c r="D15" s="69"/>
      <c r="E15" s="69"/>
      <c r="F15" s="69"/>
      <c r="G15" s="69"/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102</v>
      </c>
      <c r="BD15" s="31">
        <v>10</v>
      </c>
    </row>
    <row r="16" spans="1:56" ht="20.25" customHeight="1">
      <c r="A16" s="22" t="str">
        <f>IF('Team Card'!$B$11="","",'Team Card'!$B$11)</f>
        <v>Ryan Murphy</v>
      </c>
      <c r="B16" s="58" t="str">
        <f>IF(OR(GameCard[[#This Row],[PA]]&gt;0,$E$9="Win (FORFEIT)",L16="Yes"),1,"")</f>
        <v/>
      </c>
      <c r="C16" s="33"/>
      <c r="D16" s="33"/>
      <c r="E16" s="33"/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103</v>
      </c>
      <c r="BD16" s="31">
        <v>11</v>
      </c>
    </row>
    <row r="17" spans="1:56" ht="20.25" customHeight="1">
      <c r="A17" s="12" t="str">
        <f>IF('Team Card'!$B$12="","",'Team Card'!$B$12)</f>
        <v>Ricardo Barretto</v>
      </c>
      <c r="B17" s="68">
        <f>IF(OR(GameCard[[#This Row],[PA]]&gt;0,$E$9="Win (FORFEIT)",L17="Yes"),1,"")</f>
        <v>1</v>
      </c>
      <c r="C17" s="69">
        <v>4</v>
      </c>
      <c r="D17" s="69">
        <v>4</v>
      </c>
      <c r="E17" s="69">
        <v>0</v>
      </c>
      <c r="F17" s="69">
        <v>2</v>
      </c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104</v>
      </c>
      <c r="BD17" s="31">
        <v>12</v>
      </c>
    </row>
    <row r="18" spans="1:56" ht="20.25" customHeight="1">
      <c r="A18" s="22" t="str">
        <f>IF('Team Card'!$B$13="","",'Team Card'!$B$13)</f>
        <v>Josh Susco</v>
      </c>
      <c r="B18" s="58">
        <f>IF(OR(GameCard[[#This Row],[PA]]&gt;0,$E$9="Win (FORFEIT)",L18="Yes"),1,"")</f>
        <v>1</v>
      </c>
      <c r="C18" s="33">
        <v>5</v>
      </c>
      <c r="D18" s="33">
        <v>5</v>
      </c>
      <c r="E18" s="33">
        <v>3</v>
      </c>
      <c r="F18" s="33"/>
      <c r="G18" s="33">
        <v>1</v>
      </c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Mike Capobianco</v>
      </c>
      <c r="B19" s="68" t="str">
        <f>IF(OR(GameCard[[#This Row],[PA]]&gt;0,$E$9="Win (FORFEIT)",L19="Yes"),1,"")</f>
        <v/>
      </c>
      <c r="C19" s="69"/>
      <c r="D19" s="69"/>
      <c r="E19" s="69"/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Brian Loftus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Jared Modzelewski</v>
      </c>
      <c r="B21" s="68">
        <f>IF(OR(GameCard[[#This Row],[PA]]&gt;0,$E$9="Win (FORFEIT)",L21="Yes"),1,"")</f>
        <v>1</v>
      </c>
      <c r="C21" s="69">
        <v>4</v>
      </c>
      <c r="D21" s="69">
        <v>3</v>
      </c>
      <c r="E21" s="69">
        <v>1</v>
      </c>
      <c r="F21" s="69">
        <v>1</v>
      </c>
      <c r="G21" s="69">
        <v>1</v>
      </c>
      <c r="H21" s="69"/>
      <c r="I21" s="69">
        <v>1</v>
      </c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Jake Sherwood</v>
      </c>
      <c r="B22" s="58">
        <f>IF(OR(GameCard[[#This Row],[PA]]&gt;0,$E$9="Win (FORFEIT)",L22="Yes"),1,"")</f>
        <v>1</v>
      </c>
      <c r="C22" s="33">
        <v>4</v>
      </c>
      <c r="D22" s="33">
        <v>4</v>
      </c>
      <c r="E22" s="33">
        <v>2</v>
      </c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Tony Rivera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Randy Ho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Donald Bill</v>
      </c>
      <c r="B25" s="68">
        <f>IF(OR(GameCard[[#This Row],[PA]]&gt;0,$E$9="Win (FORFEIT)",L25="Yes"),1,"")</f>
        <v>1</v>
      </c>
      <c r="C25" s="69">
        <v>5</v>
      </c>
      <c r="D25" s="69">
        <v>5</v>
      </c>
      <c r="E25" s="69">
        <v>1</v>
      </c>
      <c r="F25" s="69">
        <v>1</v>
      </c>
      <c r="G25" s="69">
        <v>1</v>
      </c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Tim O'Rourke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Scott Unger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Chris Wilkerson</v>
      </c>
      <c r="B28" s="58">
        <f>IF(OR(GameCard[[#This Row],[PA]]&gt;0,$E$9="Win (FORFEIT)",L28="Yes"),1,"")</f>
        <v>1</v>
      </c>
      <c r="C28" s="33">
        <v>4</v>
      </c>
      <c r="D28" s="33">
        <v>4</v>
      </c>
      <c r="E28" s="33">
        <v>4</v>
      </c>
      <c r="F28" s="33">
        <v>2</v>
      </c>
      <c r="G28" s="33">
        <v>2</v>
      </c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Brian Klembara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Pat Varisco</v>
      </c>
      <c r="B30" s="58">
        <f>IF(OR(GameCard[[#This Row],[PA]]&gt;0,$E$9="Win (FORFEIT)",L30="Yes"),1,"")</f>
        <v>1</v>
      </c>
      <c r="C30" s="33">
        <v>4</v>
      </c>
      <c r="D30" s="33">
        <v>4</v>
      </c>
      <c r="E30" s="33">
        <v>2</v>
      </c>
      <c r="F30" s="33">
        <v>1</v>
      </c>
      <c r="G30" s="33">
        <v>1</v>
      </c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Norm Cutler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Mike Carriere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Dennis Layok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Steve McCullough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>Logan Adler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44</v>
      </c>
      <c r="D37" s="45">
        <f t="shared" si="0"/>
        <v>42</v>
      </c>
      <c r="E37" s="44">
        <f t="shared" si="0"/>
        <v>18</v>
      </c>
      <c r="F37" s="44">
        <f t="shared" si="0"/>
        <v>10</v>
      </c>
      <c r="G37" s="44">
        <f t="shared" si="0"/>
        <v>8</v>
      </c>
      <c r="H37" s="44">
        <f t="shared" si="0"/>
        <v>0</v>
      </c>
      <c r="I37" s="44">
        <f t="shared" si="0"/>
        <v>2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42863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39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Tyler O'Rourke</v>
      </c>
      <c r="B44" s="58">
        <f>IF(OR(GameCard3[[#This Row],[PA]]&gt;0,$E$41="Win (FORFEIT)",L44="Yes"),1,"")</f>
        <v>1</v>
      </c>
      <c r="C44" s="33">
        <v>2</v>
      </c>
      <c r="D44" s="33">
        <v>2</v>
      </c>
      <c r="E44" s="33">
        <v>0</v>
      </c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Dan Lombardo</v>
      </c>
      <c r="B45" s="68">
        <f>IF(OR(GameCard3[[#This Row],[PA]]&gt;0,$E$41="Win (FORFEIT)",L45="Yes"),1,"")</f>
        <v>1</v>
      </c>
      <c r="C45" s="69">
        <v>2</v>
      </c>
      <c r="D45" s="69">
        <v>2</v>
      </c>
      <c r="E45" s="69">
        <v>2</v>
      </c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Andrew Gauido</v>
      </c>
      <c r="B46" s="58">
        <f>IF(OR(GameCard3[[#This Row],[PA]]&gt;0,$E$41="Win (FORFEIT)",L46="Yes"),1,"")</f>
        <v>1</v>
      </c>
      <c r="C46" s="33">
        <v>2</v>
      </c>
      <c r="D46" s="33">
        <v>2</v>
      </c>
      <c r="E46" s="33">
        <v>1</v>
      </c>
      <c r="F46" s="33"/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Robert Matta</v>
      </c>
      <c r="B47" s="68">
        <f>IF(OR(GameCard3[[#This Row],[PA]]&gt;0,$E$41="Win (FORFEIT)",L47="Yes"),1,"")</f>
        <v>1</v>
      </c>
      <c r="C47" s="69">
        <v>2</v>
      </c>
      <c r="D47" s="69">
        <v>2</v>
      </c>
      <c r="E47" s="69">
        <v>0</v>
      </c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Ryan Murphy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Ricardo Barretto</v>
      </c>
      <c r="B49" s="68">
        <f>IF(OR(GameCard3[[#This Row],[PA]]&gt;0,$E$41="Win (FORFEIT)",L49="Yes"),1,"")</f>
        <v>1</v>
      </c>
      <c r="C49" s="69">
        <v>2</v>
      </c>
      <c r="D49" s="69">
        <v>2</v>
      </c>
      <c r="E49" s="69">
        <v>0</v>
      </c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Josh Susco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Mike Capobianco</v>
      </c>
      <c r="B51" s="68">
        <f>IF(OR(GameCard3[[#This Row],[PA]]&gt;0,$E$41="Win (FORFEIT)",L51="Yes"),1,"")</f>
        <v>1</v>
      </c>
      <c r="C51" s="69">
        <v>2</v>
      </c>
      <c r="D51" s="69">
        <v>2</v>
      </c>
      <c r="E51" s="69">
        <v>0</v>
      </c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Brian Loftus</v>
      </c>
      <c r="B52" s="58">
        <f>IF(OR(GameCard3[[#This Row],[PA]]&gt;0,$E$41="Win (FORFEIT)",L52="Yes"),1,"")</f>
        <v>1</v>
      </c>
      <c r="C52" s="33">
        <v>2</v>
      </c>
      <c r="D52" s="33">
        <v>2</v>
      </c>
      <c r="E52" s="33">
        <v>1</v>
      </c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Jared Modzelewski</v>
      </c>
      <c r="B53" s="68">
        <f>IF(OR(GameCard3[[#This Row],[PA]]&gt;0,$E$41="Win (FORFEIT)",L53="Yes"),1,"")</f>
        <v>1</v>
      </c>
      <c r="C53" s="69">
        <v>2</v>
      </c>
      <c r="D53" s="69">
        <v>2</v>
      </c>
      <c r="E53" s="69">
        <v>1</v>
      </c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Jake Sherwood</v>
      </c>
      <c r="B54" s="58">
        <f>IF(OR(GameCard3[[#This Row],[PA]]&gt;0,$E$41="Win (FORFEIT)",L54="Yes"),1,"")</f>
        <v>1</v>
      </c>
      <c r="C54" s="33">
        <v>2</v>
      </c>
      <c r="D54" s="33">
        <v>2</v>
      </c>
      <c r="E54" s="33">
        <v>0</v>
      </c>
      <c r="F54" s="33"/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Tony Rivera</v>
      </c>
      <c r="B55" s="68">
        <f>IF(OR(GameCard3[[#This Row],[PA]]&gt;0,$E$41="Win (FORFEIT)",L55="Yes"),1,"")</f>
        <v>1</v>
      </c>
      <c r="C55" s="69">
        <v>2</v>
      </c>
      <c r="D55" s="69">
        <v>2</v>
      </c>
      <c r="E55" s="69">
        <v>2</v>
      </c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Randy Ho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Donald Bill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Tim O'Rourke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Scott Unger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Chris Wilkerson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Brian Klembara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Pat Varisco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Norm Cutler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Mike Carriere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Dennis Layok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Steve McCullough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>Logan Adler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20</v>
      </c>
      <c r="D69" s="45">
        <f t="shared" ref="D69" si="2">SUM(D44:D68)</f>
        <v>20</v>
      </c>
      <c r="E69" s="44">
        <f t="shared" ref="E69" si="3">SUM(E44:E68)</f>
        <v>7</v>
      </c>
      <c r="F69" s="44">
        <f t="shared" ref="F69" si="4">SUM(F44:F68)</f>
        <v>0</v>
      </c>
      <c r="G69" s="44">
        <f t="shared" ref="G69" si="5">SUM(G44:G68)</f>
        <v>0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42866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12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Tyler O'Rourke</v>
      </c>
      <c r="B76" s="58">
        <f>IF(OR(GameCard4[[#This Row],[PA]]&gt;0,$E$73="Win (FORFEIT)",L76="Yes"),1,"")</f>
        <v>1</v>
      </c>
      <c r="C76" s="33">
        <v>4</v>
      </c>
      <c r="D76" s="33">
        <v>4</v>
      </c>
      <c r="E76" s="33">
        <v>4</v>
      </c>
      <c r="F76" s="33">
        <v>1</v>
      </c>
      <c r="G76" s="33">
        <v>3</v>
      </c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Dan Lombardo</v>
      </c>
      <c r="B77" s="68" t="str">
        <f>IF(OR(GameCard4[[#This Row],[PA]]&gt;0,$E$73="Win (FORFEIT)",L77="Yes"),1,"")</f>
        <v/>
      </c>
      <c r="C77" s="69"/>
      <c r="D77" s="69"/>
      <c r="E77" s="69"/>
      <c r="F77" s="69"/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Andrew Gauido</v>
      </c>
      <c r="B78" s="58">
        <f>IF(OR(GameCard4[[#This Row],[PA]]&gt;0,$E$73="Win (FORFEIT)",L78="Yes"),1,"")</f>
        <v>1</v>
      </c>
      <c r="C78" s="33">
        <v>4</v>
      </c>
      <c r="D78" s="33">
        <v>3</v>
      </c>
      <c r="E78" s="33">
        <v>2</v>
      </c>
      <c r="F78" s="33">
        <v>1</v>
      </c>
      <c r="G78" s="33">
        <v>1</v>
      </c>
      <c r="H78" s="33"/>
      <c r="I78" s="33">
        <v>1</v>
      </c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Robert Matta</v>
      </c>
      <c r="B79" s="68">
        <f>IF(OR(GameCard4[[#This Row],[PA]]&gt;0,$E$73="Win (FORFEIT)",L79="Yes"),1,"")</f>
        <v>1</v>
      </c>
      <c r="C79" s="69">
        <v>4</v>
      </c>
      <c r="D79" s="69">
        <v>4</v>
      </c>
      <c r="E79" s="69">
        <v>3</v>
      </c>
      <c r="F79" s="69">
        <v>1</v>
      </c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Ryan Murphy</v>
      </c>
      <c r="B80" s="58" t="str">
        <f>IF(OR(GameCard4[[#This Row],[PA]]&gt;0,$E$73="Win (FORFEIT)",L80="Yes"),1,"")</f>
        <v/>
      </c>
      <c r="C80" s="33"/>
      <c r="D80" s="33"/>
      <c r="E80" s="33"/>
      <c r="F80" s="33"/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Ricardo Barretto</v>
      </c>
      <c r="B81" s="68">
        <f>IF(OR(GameCard4[[#This Row],[PA]]&gt;0,$E$73="Win (FORFEIT)",L81="Yes"),1,"")</f>
        <v>1</v>
      </c>
      <c r="C81" s="69">
        <v>4</v>
      </c>
      <c r="D81" s="69">
        <v>4</v>
      </c>
      <c r="E81" s="69">
        <v>1</v>
      </c>
      <c r="F81" s="69">
        <v>1</v>
      </c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Josh Susco</v>
      </c>
      <c r="B82" s="58">
        <f>IF(OR(GameCard4[[#This Row],[PA]]&gt;0,$E$73="Win (FORFEIT)",L82="Yes"),1,"")</f>
        <v>1</v>
      </c>
      <c r="C82" s="33">
        <v>4</v>
      </c>
      <c r="D82" s="33">
        <v>4</v>
      </c>
      <c r="E82" s="33">
        <v>1</v>
      </c>
      <c r="F82" s="33"/>
      <c r="G82" s="33">
        <v>1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Mike Capobianco</v>
      </c>
      <c r="B83" s="68">
        <f>IF(OR(GameCard4[[#This Row],[PA]]&gt;0,$E$73="Win (FORFEIT)",L83="Yes"),1,"")</f>
        <v>1</v>
      </c>
      <c r="C83" s="69">
        <v>4</v>
      </c>
      <c r="D83" s="69">
        <v>4</v>
      </c>
      <c r="E83" s="69">
        <v>2</v>
      </c>
      <c r="F83" s="69"/>
      <c r="G83" s="69">
        <v>1</v>
      </c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Brian Loftus</v>
      </c>
      <c r="B84" s="58">
        <f>IF(OR(GameCard4[[#This Row],[PA]]&gt;0,$E$73="Win (FORFEIT)",L84="Yes"),1,"")</f>
        <v>1</v>
      </c>
      <c r="C84" s="33">
        <v>4</v>
      </c>
      <c r="D84" s="33">
        <v>4</v>
      </c>
      <c r="E84" s="33">
        <v>1</v>
      </c>
      <c r="F84" s="33">
        <v>1</v>
      </c>
      <c r="G84" s="33">
        <v>1</v>
      </c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Jared Modzelewski</v>
      </c>
      <c r="B85" s="68">
        <f>IF(OR(GameCard4[[#This Row],[PA]]&gt;0,$E$73="Win (FORFEIT)",L85="Yes"),1,"")</f>
        <v>1</v>
      </c>
      <c r="C85" s="69">
        <v>4</v>
      </c>
      <c r="D85" s="69">
        <v>4</v>
      </c>
      <c r="E85" s="69">
        <v>2</v>
      </c>
      <c r="F85" s="69">
        <v>2</v>
      </c>
      <c r="G85" s="69">
        <v>2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Jake Sherwood</v>
      </c>
      <c r="B86" s="58">
        <f>IF(OR(GameCard4[[#This Row],[PA]]&gt;0,$E$73="Win (FORFEIT)",L86="Yes"),1,"")</f>
        <v>1</v>
      </c>
      <c r="C86" s="33">
        <v>4</v>
      </c>
      <c r="D86" s="33">
        <v>4</v>
      </c>
      <c r="E86" s="33">
        <v>3</v>
      </c>
      <c r="F86" s="33">
        <v>3</v>
      </c>
      <c r="G86" s="33">
        <v>2</v>
      </c>
      <c r="H86" s="33"/>
      <c r="I86" s="33"/>
      <c r="J86" s="34">
        <v>1</v>
      </c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Tony Rivera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Randy Ho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Donald Bill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Tim O'Rourke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Scott Unger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Chris Wilkerson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Brian Klembara</v>
      </c>
      <c r="B93" s="68">
        <f>IF(OR(GameCard4[[#This Row],[PA]]&gt;0,$E$73="Win (FORFEIT)",L93="Yes"),1,"")</f>
        <v>1</v>
      </c>
      <c r="C93" s="69">
        <v>4</v>
      </c>
      <c r="D93" s="69">
        <v>4</v>
      </c>
      <c r="E93" s="69">
        <v>2</v>
      </c>
      <c r="F93" s="69">
        <v>1</v>
      </c>
      <c r="G93" s="69">
        <v>1</v>
      </c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Pat Varisco</v>
      </c>
      <c r="B94" s="58">
        <f>IF(OR(GameCard4[[#This Row],[PA]]&gt;0,$E$73="Win (FORFEIT)",L94="Yes"),1,"")</f>
        <v>1</v>
      </c>
      <c r="C94" s="33">
        <v>4</v>
      </c>
      <c r="D94" s="33">
        <v>4</v>
      </c>
      <c r="E94" s="33">
        <v>3</v>
      </c>
      <c r="F94" s="33">
        <v>2</v>
      </c>
      <c r="G94" s="33">
        <v>1</v>
      </c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Norm Cutler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Mike Carriere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Dennis Layok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Steve McCullough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>Logan Adler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44</v>
      </c>
      <c r="D101" s="45">
        <f t="shared" ref="D101" si="10">SUM(D76:D100)</f>
        <v>43</v>
      </c>
      <c r="E101" s="44">
        <f t="shared" ref="E101" si="11">SUM(E76:E100)</f>
        <v>24</v>
      </c>
      <c r="F101" s="44">
        <f t="shared" ref="F101" si="12">SUM(F76:F100)</f>
        <v>13</v>
      </c>
      <c r="G101" s="44">
        <f t="shared" ref="G101" si="13">SUM(G76:G100)</f>
        <v>13</v>
      </c>
      <c r="H101" s="44">
        <f t="shared" ref="H101" si="14">SUM(H76:H100)</f>
        <v>0</v>
      </c>
      <c r="I101" s="44">
        <f t="shared" ref="I101" si="15">SUM(I76:I100)</f>
        <v>1</v>
      </c>
      <c r="J101" s="46">
        <f t="shared" ref="J101" si="16">SUM(J76:J100)</f>
        <v>1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42871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41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Tyler O'Rourke</v>
      </c>
      <c r="B108" s="58" t="str">
        <f>IF(OR(GameCard5[[#This Row],[PA]]&gt;0,$E$105="Win (FORFEIT)",L108="Yes"),1,"")</f>
        <v/>
      </c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Dan Lombardo</v>
      </c>
      <c r="B109" s="68" t="str">
        <f>IF(OR(GameCard5[[#This Row],[PA]]&gt;0,$E$105="Win (FORFEIT)",L109="Yes"),1,"")</f>
        <v/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Andrew Gauido</v>
      </c>
      <c r="B110" s="58">
        <f>IF(OR(GameCard5[[#This Row],[PA]]&gt;0,$E$105="Win (FORFEIT)",L110="Yes"),1,"")</f>
        <v>1</v>
      </c>
      <c r="C110" s="33">
        <v>2</v>
      </c>
      <c r="D110" s="33">
        <v>2</v>
      </c>
      <c r="E110" s="33">
        <v>0</v>
      </c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Robert Matta</v>
      </c>
      <c r="B111" s="68">
        <f>IF(OR(GameCard5[[#This Row],[PA]]&gt;0,$E$105="Win (FORFEIT)",L111="Yes"),1,"")</f>
        <v>1</v>
      </c>
      <c r="C111" s="69">
        <v>3</v>
      </c>
      <c r="D111" s="69">
        <v>3</v>
      </c>
      <c r="E111" s="69">
        <v>1</v>
      </c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Ryan Murphy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Ricardo Barretto</v>
      </c>
      <c r="B113" s="68">
        <f>IF(OR(GameCard5[[#This Row],[PA]]&gt;0,$E$105="Win (FORFEIT)",L113="Yes"),1,"")</f>
        <v>1</v>
      </c>
      <c r="C113" s="69">
        <v>2</v>
      </c>
      <c r="D113" s="69">
        <v>1</v>
      </c>
      <c r="E113" s="69">
        <v>1</v>
      </c>
      <c r="F113" s="69"/>
      <c r="G113" s="69"/>
      <c r="H113" s="69"/>
      <c r="I113" s="69">
        <v>1</v>
      </c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Josh Susco</v>
      </c>
      <c r="B114" s="58">
        <f>IF(OR(GameCard5[[#This Row],[PA]]&gt;0,$E$105="Win (FORFEIT)",L114="Yes"),1,"")</f>
        <v>1</v>
      </c>
      <c r="C114" s="33">
        <v>3</v>
      </c>
      <c r="D114" s="33">
        <v>2</v>
      </c>
      <c r="E114" s="33">
        <v>0</v>
      </c>
      <c r="F114" s="33"/>
      <c r="G114" s="33"/>
      <c r="H114" s="33"/>
      <c r="I114" s="33">
        <v>1</v>
      </c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Mike Capobianco</v>
      </c>
      <c r="B115" s="68">
        <f>IF(OR(GameCard5[[#This Row],[PA]]&gt;0,$E$105="Win (FORFEIT)",L115="Yes"),1,"")</f>
        <v>1</v>
      </c>
      <c r="C115" s="69">
        <v>3</v>
      </c>
      <c r="D115" s="69">
        <v>3</v>
      </c>
      <c r="E115" s="69">
        <v>2</v>
      </c>
      <c r="F115" s="69"/>
      <c r="G115" s="69">
        <v>2</v>
      </c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Brian Loftus</v>
      </c>
      <c r="B116" s="58">
        <f>IF(OR(GameCard5[[#This Row],[PA]]&gt;0,$E$105="Win (FORFEIT)",L116="Yes"),1,"")</f>
        <v>1</v>
      </c>
      <c r="C116" s="33">
        <v>3</v>
      </c>
      <c r="D116" s="33">
        <v>2</v>
      </c>
      <c r="E116" s="33">
        <v>0</v>
      </c>
      <c r="F116" s="33"/>
      <c r="G116" s="33"/>
      <c r="H116" s="33"/>
      <c r="I116" s="33">
        <v>1</v>
      </c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Jared Modzelewski</v>
      </c>
      <c r="B117" s="68">
        <f>IF(OR(GameCard5[[#This Row],[PA]]&gt;0,$E$105="Win (FORFEIT)",L117="Yes"),1,"")</f>
        <v>1</v>
      </c>
      <c r="C117" s="69">
        <v>3</v>
      </c>
      <c r="D117" s="69">
        <v>3</v>
      </c>
      <c r="E117" s="69">
        <v>1</v>
      </c>
      <c r="F117" s="69">
        <v>1</v>
      </c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Jake Sherwood</v>
      </c>
      <c r="B118" s="58" t="str">
        <f>IF(OR(GameCard5[[#This Row],[PA]]&gt;0,$E$105="Win (FORFEIT)",L118="Yes"),1,"")</f>
        <v/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Tony Rivera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Randy Ho</v>
      </c>
      <c r="B120" s="58" t="str">
        <f>IF(OR(GameCard5[[#This Row],[PA]]&gt;0,$E$105="Win (FORFEIT)",L120="Yes"),1,"")</f>
        <v/>
      </c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Donald Bill</v>
      </c>
      <c r="B121" s="68">
        <f>IF(OR(GameCard5[[#This Row],[PA]]&gt;0,$E$105="Win (FORFEIT)",L121="Yes"),1,"")</f>
        <v>1</v>
      </c>
      <c r="C121" s="69">
        <v>3</v>
      </c>
      <c r="D121" s="69">
        <v>2</v>
      </c>
      <c r="E121" s="69">
        <v>2</v>
      </c>
      <c r="F121" s="69"/>
      <c r="G121" s="69"/>
      <c r="H121" s="69"/>
      <c r="I121" s="69">
        <v>1</v>
      </c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Tim O'Rourke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Scott Unger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Chris Wilkerson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Brian Klembara</v>
      </c>
      <c r="B125" s="68">
        <f>IF(OR(GameCard5[[#This Row],[PA]]&gt;0,$E$105="Win (FORFEIT)",L125="Yes"),1,"")</f>
        <v>1</v>
      </c>
      <c r="C125" s="69">
        <v>2</v>
      </c>
      <c r="D125" s="69">
        <v>2</v>
      </c>
      <c r="E125" s="69">
        <v>0</v>
      </c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Pat Varisco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Norm Cutler</v>
      </c>
      <c r="B127" s="68">
        <f>IF(OR(GameCard5[[#This Row],[PA]]&gt;0,$E$105="Win (FORFEIT)",L127="Yes"),1,"")</f>
        <v>1</v>
      </c>
      <c r="C127" s="69">
        <v>2</v>
      </c>
      <c r="D127" s="69">
        <v>1</v>
      </c>
      <c r="E127" s="69">
        <v>0</v>
      </c>
      <c r="F127" s="69">
        <v>1</v>
      </c>
      <c r="G127" s="69"/>
      <c r="H127" s="69"/>
      <c r="I127" s="69">
        <v>1</v>
      </c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Mike Carriere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Dennis Layok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Steve McCullough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>Logan Adler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26</v>
      </c>
      <c r="D133" s="45">
        <f t="shared" ref="D133" si="18">SUM(D108:D132)</f>
        <v>21</v>
      </c>
      <c r="E133" s="44">
        <f t="shared" ref="E133" si="19">SUM(E108:E132)</f>
        <v>7</v>
      </c>
      <c r="F133" s="44">
        <f t="shared" ref="F133" si="20">SUM(F108:F132)</f>
        <v>2</v>
      </c>
      <c r="G133" s="44">
        <f t="shared" ref="G133" si="21">SUM(G108:G132)</f>
        <v>2</v>
      </c>
      <c r="H133" s="44">
        <f t="shared" ref="H133" si="22">SUM(H108:H132)</f>
        <v>0</v>
      </c>
      <c r="I133" s="44">
        <f t="shared" ref="I133" si="23">SUM(I108:I132)</f>
        <v>5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42878</v>
      </c>
      <c r="C137" s="85"/>
      <c r="D137" s="13" t="s">
        <v>38</v>
      </c>
      <c r="E137" s="86" t="s">
        <v>47</v>
      </c>
      <c r="F137" s="86"/>
      <c r="G137" s="23" t="s">
        <v>13</v>
      </c>
      <c r="H137" s="90" t="s">
        <v>102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Tyler O'Rourke</v>
      </c>
      <c r="B140" s="58">
        <f>IF(OR(GameCard6[[#This Row],[PA]]&gt;0,$E$137="Win (FORFEIT)",L140="Yes"),1,"")</f>
        <v>1</v>
      </c>
      <c r="C140" s="33">
        <v>4</v>
      </c>
      <c r="D140" s="33">
        <v>4</v>
      </c>
      <c r="E140" s="33">
        <v>1</v>
      </c>
      <c r="F140" s="33">
        <v>1</v>
      </c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Dan Lombardo</v>
      </c>
      <c r="B141" s="68">
        <f>IF(OR(GameCard6[[#This Row],[PA]]&gt;0,$E$137="Win (FORFEIT)",L141="Yes"),1,"")</f>
        <v>1</v>
      </c>
      <c r="C141" s="69">
        <v>4</v>
      </c>
      <c r="D141" s="69">
        <v>4</v>
      </c>
      <c r="E141" s="69">
        <v>2</v>
      </c>
      <c r="F141" s="69"/>
      <c r="G141" s="69">
        <v>1</v>
      </c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Andrew Gauido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2</v>
      </c>
      <c r="F142" s="33">
        <v>2</v>
      </c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Robert Matta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Ryan Murphy</v>
      </c>
      <c r="B144" s="58" t="str">
        <f>IF(OR(GameCard6[[#This Row],[PA]]&gt;0,$E$137="Win (FORFEIT)",L144="Yes"),1,"")</f>
        <v/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Ricardo Barretto</v>
      </c>
      <c r="B145" s="68">
        <f>IF(OR(GameCard6[[#This Row],[PA]]&gt;0,$E$137="Win (FORFEIT)",L145="Yes"),1,"")</f>
        <v>1</v>
      </c>
      <c r="C145" s="69">
        <v>3</v>
      </c>
      <c r="D145" s="69">
        <v>2</v>
      </c>
      <c r="E145" s="69">
        <v>0</v>
      </c>
      <c r="F145" s="69">
        <v>1</v>
      </c>
      <c r="G145" s="69"/>
      <c r="H145" s="69"/>
      <c r="I145" s="69">
        <v>1</v>
      </c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Josh Susco</v>
      </c>
      <c r="B146" s="58" t="str">
        <f>IF(OR(GameCard6[[#This Row],[PA]]&gt;0,$E$137="Win (FORFEIT)",L146="Yes"),1,"")</f>
        <v/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Mike Capobianco</v>
      </c>
      <c r="B147" s="68">
        <f>IF(OR(GameCard6[[#This Row],[PA]]&gt;0,$E$137="Win (FORFEIT)",L147="Yes"),1,"")</f>
        <v>1</v>
      </c>
      <c r="C147" s="69">
        <v>4</v>
      </c>
      <c r="D147" s="69">
        <v>4</v>
      </c>
      <c r="E147" s="69">
        <v>1</v>
      </c>
      <c r="F147" s="69"/>
      <c r="G147" s="69">
        <v>1</v>
      </c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Brian Loftus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Jared Modzelewski</v>
      </c>
      <c r="B149" s="68">
        <f>IF(OR(GameCard6[[#This Row],[PA]]&gt;0,$E$137="Win (FORFEIT)",L149="Yes"),1,"")</f>
        <v>1</v>
      </c>
      <c r="C149" s="69">
        <v>4</v>
      </c>
      <c r="D149" s="69">
        <v>4</v>
      </c>
      <c r="E149" s="69">
        <v>1</v>
      </c>
      <c r="F149" s="69">
        <v>1</v>
      </c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Jake Sherwood</v>
      </c>
      <c r="B150" s="58" t="str">
        <f>IF(OR(GameCard6[[#This Row],[PA]]&gt;0,$E$137="Win (FORFEIT)",L150="Yes"),1,"")</f>
        <v/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Tony Rivera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2</v>
      </c>
      <c r="F151" s="69">
        <v>1</v>
      </c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Randy Ho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Donald Bill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Tim O'Rourke</v>
      </c>
      <c r="B154" s="58">
        <f>IF(OR(GameCard6[[#This Row],[PA]]&gt;0,$E$137="Win (FORFEIT)",L154="Yes"),1,"")</f>
        <v>1</v>
      </c>
      <c r="C154" s="33">
        <v>3</v>
      </c>
      <c r="D154" s="33">
        <v>2</v>
      </c>
      <c r="E154" s="33">
        <v>1</v>
      </c>
      <c r="F154" s="33">
        <v>1</v>
      </c>
      <c r="G154" s="33"/>
      <c r="H154" s="33"/>
      <c r="I154" s="33">
        <v>1</v>
      </c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Scott Unger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Chris Wilkerson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Brian Klembara</v>
      </c>
      <c r="B157" s="68">
        <f>IF(OR(GameCard6[[#This Row],[PA]]&gt;0,$E$137="Win (FORFEIT)",L157="Yes"),1,"")</f>
        <v>1</v>
      </c>
      <c r="C157" s="69">
        <v>4</v>
      </c>
      <c r="D157" s="69">
        <v>3</v>
      </c>
      <c r="E157" s="69">
        <v>1</v>
      </c>
      <c r="F157" s="69"/>
      <c r="G157" s="69">
        <v>2</v>
      </c>
      <c r="H157" s="69">
        <v>1</v>
      </c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Pat Varisco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Norm Cutler</v>
      </c>
      <c r="B159" s="68">
        <f>IF(OR(GameCard6[[#This Row],[PA]]&gt;0,$E$137="Win (FORFEIT)",L159="Yes"),1,"")</f>
        <v>1</v>
      </c>
      <c r="C159" s="69">
        <v>3</v>
      </c>
      <c r="D159" s="69">
        <v>2</v>
      </c>
      <c r="E159" s="69">
        <v>1</v>
      </c>
      <c r="F159" s="69">
        <v>1</v>
      </c>
      <c r="G159" s="69">
        <v>4</v>
      </c>
      <c r="H159" s="69"/>
      <c r="I159" s="69">
        <v>1</v>
      </c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Mike Carriere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Dennis Layok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Steve McCullough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>Logan Adler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36</v>
      </c>
      <c r="D165" s="45">
        <f t="shared" ref="D165" si="26">SUM(D140:D164)</f>
        <v>32</v>
      </c>
      <c r="E165" s="44">
        <f t="shared" ref="E165" si="27">SUM(E140:E164)</f>
        <v>12</v>
      </c>
      <c r="F165" s="44">
        <f t="shared" ref="F165" si="28">SUM(F140:F164)</f>
        <v>8</v>
      </c>
      <c r="G165" s="44">
        <f t="shared" ref="G165" si="29">SUM(G140:G164)</f>
        <v>8</v>
      </c>
      <c r="H165" s="44">
        <f t="shared" ref="H165" si="30">SUM(H140:H164)</f>
        <v>1</v>
      </c>
      <c r="I165" s="44">
        <f t="shared" ref="I165" si="31">SUM(I140:I164)</f>
        <v>3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42887</v>
      </c>
      <c r="C169" s="85"/>
      <c r="D169" s="13" t="s">
        <v>38</v>
      </c>
      <c r="E169" s="86" t="s">
        <v>47</v>
      </c>
      <c r="F169" s="86"/>
      <c r="G169" s="23" t="s">
        <v>13</v>
      </c>
      <c r="H169" s="90" t="s">
        <v>43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Tyler O'Rourke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Dan Lombardo</v>
      </c>
      <c r="B173" s="68">
        <f>IF(OR(GameCard7[[#This Row],[PA]]&gt;0,$E$169="Win (FORFEIT)",L173="Yes"),1,"")</f>
        <v>1</v>
      </c>
      <c r="C173" s="69">
        <v>5</v>
      </c>
      <c r="D173" s="69">
        <v>5</v>
      </c>
      <c r="E173" s="69">
        <v>4</v>
      </c>
      <c r="F173" s="69">
        <v>2</v>
      </c>
      <c r="G173" s="69">
        <v>2</v>
      </c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Andrew Gauido</v>
      </c>
      <c r="B174" s="58">
        <f>IF(OR(GameCard7[[#This Row],[PA]]&gt;0,$E$169="Win (FORFEIT)",L174="Yes"),1,"")</f>
        <v>1</v>
      </c>
      <c r="C174" s="33">
        <v>4</v>
      </c>
      <c r="D174" s="33">
        <v>4</v>
      </c>
      <c r="E174" s="33">
        <v>2</v>
      </c>
      <c r="F174" s="33">
        <v>1</v>
      </c>
      <c r="G174" s="33">
        <v>1</v>
      </c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Robert Matta</v>
      </c>
      <c r="B175" s="68">
        <f>IF(OR(GameCard7[[#This Row],[PA]]&gt;0,$E$169="Win (FORFEIT)",L175="Yes"),1,"")</f>
        <v>1</v>
      </c>
      <c r="C175" s="69">
        <v>5</v>
      </c>
      <c r="D175" s="69">
        <v>4</v>
      </c>
      <c r="E175" s="69">
        <v>3</v>
      </c>
      <c r="F175" s="69">
        <v>2</v>
      </c>
      <c r="G175" s="69">
        <v>3</v>
      </c>
      <c r="H175" s="69"/>
      <c r="I175" s="69">
        <v>1</v>
      </c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Ryan Murphy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Ricardo Barretto</v>
      </c>
      <c r="B177" s="68">
        <f>IF(OR(GameCard7[[#This Row],[PA]]&gt;0,$E$169="Win (FORFEIT)",L177="Yes"),1,"")</f>
        <v>1</v>
      </c>
      <c r="C177" s="69">
        <v>4</v>
      </c>
      <c r="D177" s="69">
        <v>3</v>
      </c>
      <c r="E177" s="69">
        <v>1</v>
      </c>
      <c r="F177" s="69">
        <v>1</v>
      </c>
      <c r="G177" s="69">
        <v>1</v>
      </c>
      <c r="H177" s="69"/>
      <c r="I177" s="69">
        <v>1</v>
      </c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Josh Susco</v>
      </c>
      <c r="B178" s="58">
        <f>IF(OR(GameCard7[[#This Row],[PA]]&gt;0,$E$169="Win (FORFEIT)",L178="Yes"),1,"")</f>
        <v>1</v>
      </c>
      <c r="C178" s="33">
        <v>5</v>
      </c>
      <c r="D178" s="33">
        <v>4</v>
      </c>
      <c r="E178" s="33">
        <v>2</v>
      </c>
      <c r="F178" s="33">
        <v>1</v>
      </c>
      <c r="G178" s="33">
        <v>1</v>
      </c>
      <c r="H178" s="33"/>
      <c r="I178" s="33">
        <v>1</v>
      </c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Mike Capobianco</v>
      </c>
      <c r="B179" s="68">
        <f>IF(OR(GameCard7[[#This Row],[PA]]&gt;0,$E$169="Win (FORFEIT)",L179="Yes"),1,"")</f>
        <v>1</v>
      </c>
      <c r="C179" s="69">
        <v>5</v>
      </c>
      <c r="D179" s="69">
        <v>5</v>
      </c>
      <c r="E179" s="69">
        <v>3</v>
      </c>
      <c r="F179" s="69">
        <v>3</v>
      </c>
      <c r="G179" s="69">
        <v>2</v>
      </c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Brian Loftus</v>
      </c>
      <c r="B180" s="58">
        <f>IF(OR(GameCard7[[#This Row],[PA]]&gt;0,$E$169="Win (FORFEIT)",L180="Yes"),1,"")</f>
        <v>1</v>
      </c>
      <c r="C180" s="33">
        <v>5</v>
      </c>
      <c r="D180" s="33">
        <v>5</v>
      </c>
      <c r="E180" s="33">
        <v>3</v>
      </c>
      <c r="F180" s="33">
        <v>1</v>
      </c>
      <c r="G180" s="33">
        <v>3</v>
      </c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Jared Modzelewski</v>
      </c>
      <c r="B181" s="68">
        <f>IF(OR(GameCard7[[#This Row],[PA]]&gt;0,$E$169="Win (FORFEIT)",L181="Yes"),1,"")</f>
        <v>1</v>
      </c>
      <c r="C181" s="69">
        <v>5</v>
      </c>
      <c r="D181" s="69">
        <v>5</v>
      </c>
      <c r="E181" s="69">
        <v>0</v>
      </c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Jake Sherwood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Tony Rivera</v>
      </c>
      <c r="B183" s="68">
        <f>IF(OR(GameCard7[[#This Row],[PA]]&gt;0,$E$169="Win (FORFEIT)",L183="Yes"),1,"")</f>
        <v>1</v>
      </c>
      <c r="C183" s="69">
        <v>5</v>
      </c>
      <c r="D183" s="69">
        <v>5</v>
      </c>
      <c r="E183" s="69">
        <v>4</v>
      </c>
      <c r="F183" s="69">
        <v>4</v>
      </c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Randy Ho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Donald Bill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Tim O'Rourke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Scott Unger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Chris Wilkerson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Brian Klembara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Pat Varisco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Norm Cutler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Mike Carriere</v>
      </c>
      <c r="B192" s="58">
        <f>IF(OR(GameCard7[[#This Row],[PA]]&gt;0,$E$169="Win (FORFEIT)",L192="Yes"),1,"")</f>
        <v>1</v>
      </c>
      <c r="C192" s="33">
        <v>4</v>
      </c>
      <c r="D192" s="33">
        <v>4</v>
      </c>
      <c r="E192" s="33">
        <v>1</v>
      </c>
      <c r="F192" s="33"/>
      <c r="G192" s="33">
        <v>1</v>
      </c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Dennis Layok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Steve McCullough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>Logan Adler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47</v>
      </c>
      <c r="D197" s="45">
        <f t="shared" ref="D197" si="34">SUM(D172:D196)</f>
        <v>44</v>
      </c>
      <c r="E197" s="44">
        <f t="shared" ref="E197" si="35">SUM(E172:E196)</f>
        <v>23</v>
      </c>
      <c r="F197" s="44">
        <f t="shared" ref="F197" si="36">SUM(F172:F196)</f>
        <v>15</v>
      </c>
      <c r="G197" s="44">
        <f t="shared" ref="G197" si="37">SUM(G172:G196)</f>
        <v>14</v>
      </c>
      <c r="H197" s="44">
        <f t="shared" ref="H197" si="38">SUM(H172:H196)</f>
        <v>0</v>
      </c>
      <c r="I197" s="44">
        <f t="shared" ref="I197" si="39">SUM(I172:I196)</f>
        <v>3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42899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104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Tyler O'Rourke</v>
      </c>
      <c r="B204" s="58">
        <f>IF(OR(GameCard38[[#This Row],[PA]]&gt;0,$E$201="Win (FORFEIT)",L204="Yes"),1,"")</f>
        <v>1</v>
      </c>
      <c r="C204" s="33">
        <v>4</v>
      </c>
      <c r="D204" s="33">
        <v>4</v>
      </c>
      <c r="E204" s="33">
        <v>3</v>
      </c>
      <c r="F204" s="33">
        <v>2</v>
      </c>
      <c r="G204" s="33">
        <v>2</v>
      </c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Dan Lombardo</v>
      </c>
      <c r="B205" s="68">
        <f>IF(OR(GameCard38[[#This Row],[PA]]&gt;0,$E$201="Win (FORFEIT)",L205="Yes"),1,"")</f>
        <v>1</v>
      </c>
      <c r="C205" s="69">
        <v>4</v>
      </c>
      <c r="D205" s="69">
        <v>4</v>
      </c>
      <c r="E205" s="69">
        <v>3</v>
      </c>
      <c r="F205" s="69">
        <v>1</v>
      </c>
      <c r="G205" s="69">
        <v>4</v>
      </c>
      <c r="H205" s="69"/>
      <c r="I205" s="69"/>
      <c r="J205" s="70">
        <v>1</v>
      </c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Andrew Gauido</v>
      </c>
      <c r="B206" s="58">
        <f>IF(OR(GameCard38[[#This Row],[PA]]&gt;0,$E$201="Win (FORFEIT)",L206="Yes"),1,"")</f>
        <v>1</v>
      </c>
      <c r="C206" s="33">
        <v>4</v>
      </c>
      <c r="D206" s="33">
        <v>3</v>
      </c>
      <c r="E206" s="33">
        <v>1</v>
      </c>
      <c r="F206" s="33">
        <v>1</v>
      </c>
      <c r="G206" s="33"/>
      <c r="H206" s="33"/>
      <c r="I206" s="33">
        <v>1</v>
      </c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Robert Matta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Ryan Murphy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Ricardo Barretto</v>
      </c>
      <c r="B209" s="68">
        <f>IF(OR(GameCard38[[#This Row],[PA]]&gt;0,$E$201="Win (FORFEIT)",L209="Yes"),1,"")</f>
        <v>1</v>
      </c>
      <c r="C209" s="69">
        <v>4</v>
      </c>
      <c r="D209" s="69">
        <v>4</v>
      </c>
      <c r="E209" s="69">
        <v>1</v>
      </c>
      <c r="F209" s="69">
        <v>1</v>
      </c>
      <c r="G209" s="69">
        <v>1</v>
      </c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Josh Susco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Mike Capobianco</v>
      </c>
      <c r="B211" s="68">
        <f>IF(OR(GameCard38[[#This Row],[PA]]&gt;0,$E$201="Win (FORFEIT)",L211="Yes"),1,"")</f>
        <v>1</v>
      </c>
      <c r="C211" s="69">
        <v>4</v>
      </c>
      <c r="D211" s="69">
        <v>4</v>
      </c>
      <c r="E211" s="69">
        <v>2</v>
      </c>
      <c r="F211" s="69">
        <v>2</v>
      </c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Brian Loftus</v>
      </c>
      <c r="B212" s="58">
        <f>IF(OR(GameCard38[[#This Row],[PA]]&gt;0,$E$201="Win (FORFEIT)",L212="Yes"),1,"")</f>
        <v>1</v>
      </c>
      <c r="C212" s="33">
        <v>4</v>
      </c>
      <c r="D212" s="33">
        <v>4</v>
      </c>
      <c r="E212" s="33">
        <v>3</v>
      </c>
      <c r="F212" s="33">
        <v>1</v>
      </c>
      <c r="G212" s="33">
        <v>1</v>
      </c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Jared Modzelewski</v>
      </c>
      <c r="B213" s="68">
        <f>IF(OR(GameCard38[[#This Row],[PA]]&gt;0,$E$201="Win (FORFEIT)",L213="Yes"),1,"")</f>
        <v>1</v>
      </c>
      <c r="C213" s="69">
        <v>4</v>
      </c>
      <c r="D213" s="69">
        <v>3</v>
      </c>
      <c r="E213" s="69">
        <v>1</v>
      </c>
      <c r="F213" s="69">
        <v>1</v>
      </c>
      <c r="G213" s="69">
        <v>1</v>
      </c>
      <c r="H213" s="69"/>
      <c r="I213" s="69">
        <v>1</v>
      </c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Jake Sherwood</v>
      </c>
      <c r="B214" s="58">
        <f>IF(OR(GameCard38[[#This Row],[PA]]&gt;0,$E$201="Win (FORFEIT)",L214="Yes"),1,"")</f>
        <v>1</v>
      </c>
      <c r="C214" s="33">
        <v>4</v>
      </c>
      <c r="D214" s="33">
        <v>4</v>
      </c>
      <c r="E214" s="33">
        <v>2</v>
      </c>
      <c r="F214" s="33">
        <v>2</v>
      </c>
      <c r="G214" s="33">
        <v>2</v>
      </c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Tony Rivera</v>
      </c>
      <c r="B215" s="68">
        <f>IF(OR(GameCard38[[#This Row],[PA]]&gt;0,$E$201="Win (FORFEIT)",L215="Yes"),1,"")</f>
        <v>1</v>
      </c>
      <c r="C215" s="69">
        <v>4</v>
      </c>
      <c r="D215" s="69">
        <v>3</v>
      </c>
      <c r="E215" s="69">
        <v>1</v>
      </c>
      <c r="F215" s="69">
        <v>1</v>
      </c>
      <c r="G215" s="69">
        <v>2</v>
      </c>
      <c r="H215" s="69">
        <v>1</v>
      </c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Randy Ho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Donald Bill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Tim O'Rourke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Scott Unger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Chris Wilkerson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Brian Klembara</v>
      </c>
      <c r="B221" s="68">
        <f>IF(OR(GameCard38[[#This Row],[PA]]&gt;0,$E$201="Win (FORFEIT)",L221="Yes"),1,"")</f>
        <v>1</v>
      </c>
      <c r="C221" s="69">
        <v>5</v>
      </c>
      <c r="D221" s="69">
        <v>4</v>
      </c>
      <c r="E221" s="69">
        <v>1</v>
      </c>
      <c r="F221" s="69">
        <v>2</v>
      </c>
      <c r="G221" s="69"/>
      <c r="H221" s="69"/>
      <c r="I221" s="69">
        <v>1</v>
      </c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Pat Varisco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Norm Cutler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Mike Carriere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Dennis Layok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Steve McCullough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>Logan Adler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41</v>
      </c>
      <c r="D229" s="45">
        <f t="shared" ref="D229" si="42">SUM(D204:D228)</f>
        <v>37</v>
      </c>
      <c r="E229" s="44">
        <f t="shared" ref="E229" si="43">SUM(E204:E228)</f>
        <v>18</v>
      </c>
      <c r="F229" s="44">
        <f t="shared" ref="F229" si="44">SUM(F204:F228)</f>
        <v>14</v>
      </c>
      <c r="G229" s="44">
        <f t="shared" ref="G229" si="45">SUM(G204:G228)</f>
        <v>13</v>
      </c>
      <c r="H229" s="44">
        <f t="shared" ref="H229" si="46">SUM(H204:H228)</f>
        <v>1</v>
      </c>
      <c r="I229" s="44">
        <f t="shared" ref="I229" si="47">SUM(I204:I228)</f>
        <v>3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42901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44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Tyler O'Rourke</v>
      </c>
      <c r="B236" s="58">
        <f>IF(OR(GameCard49[[#This Row],[PA]]&gt;0,$E$233="Win (FORFEIT)",L236="Yes"),1,"")</f>
        <v>1</v>
      </c>
      <c r="C236" s="33">
        <v>5</v>
      </c>
      <c r="D236" s="33">
        <v>5</v>
      </c>
      <c r="E236" s="33">
        <v>4</v>
      </c>
      <c r="F236" s="33">
        <v>2</v>
      </c>
      <c r="G236" s="33">
        <v>1</v>
      </c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Dan Lombardo</v>
      </c>
      <c r="B237" s="68">
        <f>IF(OR(GameCard49[[#This Row],[PA]]&gt;0,$E$233="Win (FORFEIT)",L237="Yes"),1,"")</f>
        <v>1</v>
      </c>
      <c r="C237" s="69">
        <v>5</v>
      </c>
      <c r="D237" s="69">
        <v>5</v>
      </c>
      <c r="E237" s="69">
        <v>1</v>
      </c>
      <c r="F237" s="69">
        <v>1</v>
      </c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Andrew Gauido</v>
      </c>
      <c r="B238" s="58">
        <f>IF(OR(GameCard49[[#This Row],[PA]]&gt;0,$E$233="Win (FORFEIT)",L238="Yes"),1,"")</f>
        <v>1</v>
      </c>
      <c r="C238" s="33">
        <v>4</v>
      </c>
      <c r="D238" s="33">
        <v>2</v>
      </c>
      <c r="E238" s="33">
        <v>0</v>
      </c>
      <c r="F238" s="33">
        <v>4</v>
      </c>
      <c r="G238" s="33"/>
      <c r="H238" s="33"/>
      <c r="I238" s="33">
        <v>2</v>
      </c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Robert Matta</v>
      </c>
      <c r="B239" s="68">
        <f>IF(OR(GameCard49[[#This Row],[PA]]&gt;0,$E$233="Win (FORFEIT)",L239="Yes"),1,"")</f>
        <v>1</v>
      </c>
      <c r="C239" s="69">
        <v>4</v>
      </c>
      <c r="D239" s="69">
        <v>3</v>
      </c>
      <c r="E239" s="69">
        <v>1</v>
      </c>
      <c r="F239" s="69"/>
      <c r="G239" s="69"/>
      <c r="H239" s="69"/>
      <c r="I239" s="69">
        <v>1</v>
      </c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Ryan Murphy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Ricardo Barretto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Josh Susco</v>
      </c>
      <c r="B242" s="58">
        <f>IF(OR(GameCard49[[#This Row],[PA]]&gt;0,$E$233="Win (FORFEIT)",L242="Yes"),1,"")</f>
        <v>1</v>
      </c>
      <c r="C242" s="33">
        <v>4</v>
      </c>
      <c r="D242" s="33">
        <v>4</v>
      </c>
      <c r="E242" s="33">
        <v>0</v>
      </c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Mike Capobianco</v>
      </c>
      <c r="B243" s="68">
        <f>IF(OR(GameCard49[[#This Row],[PA]]&gt;0,$E$233="Win (FORFEIT)",L243="Yes"),1,"")</f>
        <v>1</v>
      </c>
      <c r="C243" s="69">
        <v>4</v>
      </c>
      <c r="D243" s="69">
        <v>4</v>
      </c>
      <c r="E243" s="69">
        <v>2</v>
      </c>
      <c r="F243" s="69"/>
      <c r="G243" s="69">
        <v>1</v>
      </c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Brian Loftus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Jared Modzelewski</v>
      </c>
      <c r="B245" s="68">
        <f>IF(OR(GameCard49[[#This Row],[PA]]&gt;0,$E$233="Win (FORFEIT)",L245="Yes"),1,"")</f>
        <v>1</v>
      </c>
      <c r="C245" s="69">
        <v>4</v>
      </c>
      <c r="D245" s="69">
        <v>3</v>
      </c>
      <c r="E245" s="69">
        <v>1</v>
      </c>
      <c r="F245" s="69"/>
      <c r="G245" s="69">
        <v>1</v>
      </c>
      <c r="H245" s="69">
        <v>1</v>
      </c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Jake Sherwood</v>
      </c>
      <c r="B246" s="58">
        <f>IF(OR(GameCard49[[#This Row],[PA]]&gt;0,$E$233="Win (FORFEIT)",L246="Yes"),1,"")</f>
        <v>1</v>
      </c>
      <c r="C246" s="33">
        <v>5</v>
      </c>
      <c r="D246" s="33">
        <v>3</v>
      </c>
      <c r="E246" s="33">
        <v>1</v>
      </c>
      <c r="F246" s="33">
        <v>1</v>
      </c>
      <c r="G246" s="33">
        <v>5</v>
      </c>
      <c r="H246" s="33">
        <v>1</v>
      </c>
      <c r="I246" s="33">
        <v>1</v>
      </c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Tony Rivera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Randy Ho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Donald Bill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Tim O'Rourke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Scott Unger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Chris Wilkerson</v>
      </c>
      <c r="B252" s="58">
        <f>IF(OR(GameCard49[[#This Row],[PA]]&gt;0,$E$233="Win (FORFEIT)",L252="Yes"),1,"")</f>
        <v>1</v>
      </c>
      <c r="C252" s="33">
        <v>4</v>
      </c>
      <c r="D252" s="33">
        <v>4</v>
      </c>
      <c r="E252" s="33">
        <v>1</v>
      </c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Brian Klembara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Pat Varisco</v>
      </c>
      <c r="B254" s="58">
        <f>IF(OR(GameCard49[[#This Row],[PA]]&gt;0,$E$233="Win (FORFEIT)",L254="Yes"),1,"")</f>
        <v>1</v>
      </c>
      <c r="C254" s="33">
        <v>4</v>
      </c>
      <c r="D254" s="33">
        <v>4</v>
      </c>
      <c r="E254" s="33">
        <v>1</v>
      </c>
      <c r="F254" s="33">
        <v>1</v>
      </c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Norm Cutler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Mike Carriere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Dennis Layok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Steve McCullough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>Logan Adler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43</v>
      </c>
      <c r="D261" s="45">
        <f t="shared" ref="D261" si="50">SUM(D236:D260)</f>
        <v>37</v>
      </c>
      <c r="E261" s="44">
        <f t="shared" ref="E261" si="51">SUM(E236:E260)</f>
        <v>12</v>
      </c>
      <c r="F261" s="44">
        <f t="shared" ref="F261" si="52">SUM(F236:F260)</f>
        <v>9</v>
      </c>
      <c r="G261" s="44">
        <f t="shared" ref="G261" si="53">SUM(G236:G260)</f>
        <v>8</v>
      </c>
      <c r="H261" s="44">
        <f t="shared" ref="H261" si="54">SUM(H236:H260)</f>
        <v>2</v>
      </c>
      <c r="I261" s="44">
        <f t="shared" ref="I261" si="55">SUM(I236:I260)</f>
        <v>4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42906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44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Tyler O'Rourke</v>
      </c>
      <c r="B268" s="58">
        <f>IF(OR(GameCard510[[#This Row],[PA]]&gt;0,$E$265="Win (FORFEIT)",L268="Yes"),1,"")</f>
        <v>1</v>
      </c>
      <c r="C268" s="33">
        <v>5</v>
      </c>
      <c r="D268" s="33">
        <v>5</v>
      </c>
      <c r="E268" s="33">
        <v>2</v>
      </c>
      <c r="F268" s="33">
        <v>2</v>
      </c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Dan Lombardo</v>
      </c>
      <c r="B269" s="68">
        <f>IF(OR(GameCard510[[#This Row],[PA]]&gt;0,$E$265="Win (FORFEIT)",L269="Yes"),1,"")</f>
        <v>1</v>
      </c>
      <c r="C269" s="69">
        <v>5</v>
      </c>
      <c r="D269" s="69">
        <v>5</v>
      </c>
      <c r="E269" s="69">
        <v>2</v>
      </c>
      <c r="F269" s="69">
        <v>3</v>
      </c>
      <c r="G269" s="69">
        <v>1</v>
      </c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Andrew Gauido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2</v>
      </c>
      <c r="F270" s="33"/>
      <c r="G270" s="33">
        <v>1</v>
      </c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Robert Matta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Ryan Murphy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Ricardo Barretto</v>
      </c>
      <c r="B273" s="68">
        <f>IF(OR(GameCard510[[#This Row],[PA]]&gt;0,$E$265="Win (FORFEIT)",L273="Yes"),1,"")</f>
        <v>1</v>
      </c>
      <c r="C273" s="69">
        <v>4</v>
      </c>
      <c r="D273" s="69">
        <v>4</v>
      </c>
      <c r="E273" s="69">
        <v>1</v>
      </c>
      <c r="F273" s="69">
        <v>1</v>
      </c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Josh Susco</v>
      </c>
      <c r="B274" s="58">
        <f>IF(OR(GameCard510[[#This Row],[PA]]&gt;0,$E$265="Win (FORFEIT)",L274="Yes"),1,"")</f>
        <v>1</v>
      </c>
      <c r="C274" s="33">
        <v>4</v>
      </c>
      <c r="D274" s="33">
        <v>4</v>
      </c>
      <c r="E274" s="33">
        <v>2</v>
      </c>
      <c r="F274" s="33">
        <v>2</v>
      </c>
      <c r="G274" s="33">
        <v>1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Mike Capobianco</v>
      </c>
      <c r="B275" s="68">
        <f>IF(OR(GameCard510[[#This Row],[PA]]&gt;0,$E$265="Win (FORFEIT)",L275="Yes"),1,"")</f>
        <v>1</v>
      </c>
      <c r="C275" s="69">
        <v>5</v>
      </c>
      <c r="D275" s="69">
        <v>4</v>
      </c>
      <c r="E275" s="69">
        <v>2</v>
      </c>
      <c r="F275" s="69">
        <v>3</v>
      </c>
      <c r="G275" s="69">
        <v>2</v>
      </c>
      <c r="H275" s="69"/>
      <c r="I275" s="69">
        <v>1</v>
      </c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Brian Loftus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Jared Modzelewski</v>
      </c>
      <c r="B277" s="68">
        <f>IF(OR(GameCard510[[#This Row],[PA]]&gt;0,$E$265="Win (FORFEIT)",L277="Yes"),1,"")</f>
        <v>1</v>
      </c>
      <c r="C277" s="69">
        <v>4</v>
      </c>
      <c r="D277" s="69">
        <v>3</v>
      </c>
      <c r="E277" s="69">
        <v>2</v>
      </c>
      <c r="F277" s="69">
        <v>2</v>
      </c>
      <c r="G277" s="69">
        <v>3</v>
      </c>
      <c r="H277" s="69">
        <v>1</v>
      </c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Jake Sherwood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3</v>
      </c>
      <c r="F278" s="33">
        <v>2</v>
      </c>
      <c r="G278" s="33">
        <v>6</v>
      </c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Tony Rivera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Randy Ho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Donald Bill</v>
      </c>
      <c r="B281" s="68">
        <f>IF(OR(GameCard510[[#This Row],[PA]]&gt;0,$E$265="Win (FORFEIT)",L281="Yes"),1,"")</f>
        <v>1</v>
      </c>
      <c r="C281" s="69">
        <v>5</v>
      </c>
      <c r="D281" s="69">
        <v>3</v>
      </c>
      <c r="E281" s="69">
        <v>2</v>
      </c>
      <c r="F281" s="69">
        <v>1</v>
      </c>
      <c r="G281" s="69"/>
      <c r="H281" s="69"/>
      <c r="I281" s="69">
        <v>2</v>
      </c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Tim O'Rourke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Scott Unger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Chris Wilkerson</v>
      </c>
      <c r="B284" s="58">
        <f>IF(OR(GameCard510[[#This Row],[PA]]&gt;0,$E$265="Win (FORFEIT)",L284="Yes"),1,"")</f>
        <v>1</v>
      </c>
      <c r="C284" s="33">
        <v>4</v>
      </c>
      <c r="D284" s="33">
        <v>4</v>
      </c>
      <c r="E284" s="33">
        <v>2</v>
      </c>
      <c r="F284" s="33"/>
      <c r="G284" s="33">
        <v>1</v>
      </c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Brian Klembara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Pat Varisco</v>
      </c>
      <c r="B286" s="58">
        <f>IF(OR(GameCard510[[#This Row],[PA]]&gt;0,$E$265="Win (FORFEIT)",L286="Yes"),1,"")</f>
        <v>1</v>
      </c>
      <c r="C286" s="33">
        <v>4</v>
      </c>
      <c r="D286" s="33">
        <v>4</v>
      </c>
      <c r="E286" s="33">
        <v>3</v>
      </c>
      <c r="F286" s="33"/>
      <c r="G286" s="33">
        <v>1</v>
      </c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Norm Cutler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Mike Carriere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Dennis Layok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Steve McCullough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>Logan Adler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48</v>
      </c>
      <c r="D293" s="45">
        <f t="shared" ref="D293" si="58">SUM(D268:D292)</f>
        <v>44</v>
      </c>
      <c r="E293" s="44">
        <f t="shared" ref="E293" si="59">SUM(E268:E292)</f>
        <v>23</v>
      </c>
      <c r="F293" s="44">
        <f t="shared" ref="F293" si="60">SUM(F268:F292)</f>
        <v>16</v>
      </c>
      <c r="G293" s="44">
        <f t="shared" ref="G293" si="61">SUM(G268:G292)</f>
        <v>16</v>
      </c>
      <c r="H293" s="44">
        <f t="shared" ref="H293" si="62">SUM(H268:H292)</f>
        <v>1</v>
      </c>
      <c r="I293" s="44">
        <f t="shared" ref="I293" si="63">SUM(I268:I292)</f>
        <v>3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42913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101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Tyler O'Rourke</v>
      </c>
      <c r="B300" s="58">
        <f>IF(OR(GameCard611[[#This Row],[PA]]&gt;0,$E$297="Win (FORFEIT)",L300="Yes"),1,"")</f>
        <v>1</v>
      </c>
      <c r="C300" s="33">
        <v>5</v>
      </c>
      <c r="D300" s="33">
        <v>5</v>
      </c>
      <c r="E300" s="33">
        <v>3</v>
      </c>
      <c r="F300" s="33">
        <v>2</v>
      </c>
      <c r="G300" s="33">
        <v>2</v>
      </c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Dan Lombardo</v>
      </c>
      <c r="B301" s="68">
        <f>IF(OR(GameCard611[[#This Row],[PA]]&gt;0,$E$297="Win (FORFEIT)",L301="Yes"),1,"")</f>
        <v>1</v>
      </c>
      <c r="C301" s="69">
        <v>5</v>
      </c>
      <c r="D301" s="69">
        <v>5</v>
      </c>
      <c r="E301" s="69">
        <v>2</v>
      </c>
      <c r="F301" s="69">
        <v>2</v>
      </c>
      <c r="G301" s="69">
        <v>4</v>
      </c>
      <c r="H301" s="69"/>
      <c r="I301" s="69"/>
      <c r="J301" s="70">
        <v>1</v>
      </c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Andrew Gauido</v>
      </c>
      <c r="B302" s="58">
        <f>IF(OR(GameCard611[[#This Row],[PA]]&gt;0,$E$297="Win (FORFEIT)",L302="Yes"),1,"")</f>
        <v>1</v>
      </c>
      <c r="C302" s="33">
        <v>4</v>
      </c>
      <c r="D302" s="33">
        <v>4</v>
      </c>
      <c r="E302" s="33">
        <v>3</v>
      </c>
      <c r="F302" s="33">
        <v>1</v>
      </c>
      <c r="G302" s="33">
        <v>2</v>
      </c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Robert Matta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Ryan Murphy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Ricardo Barretto</v>
      </c>
      <c r="B305" s="68">
        <f>IF(OR(GameCard611[[#This Row],[PA]]&gt;0,$E$297="Win (FORFEIT)",L305="Yes"),1,"")</f>
        <v>1</v>
      </c>
      <c r="C305" s="69">
        <v>4</v>
      </c>
      <c r="D305" s="69">
        <v>4</v>
      </c>
      <c r="E305" s="69">
        <v>2</v>
      </c>
      <c r="F305" s="69">
        <v>2</v>
      </c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Josh Susco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Mike Capobianco</v>
      </c>
      <c r="B307" s="68">
        <f>IF(OR(GameCard611[[#This Row],[PA]]&gt;0,$E$297="Win (FORFEIT)",L307="Yes"),1,"")</f>
        <v>1</v>
      </c>
      <c r="C307" s="69">
        <v>4</v>
      </c>
      <c r="D307" s="69">
        <v>4</v>
      </c>
      <c r="E307" s="69">
        <v>2</v>
      </c>
      <c r="F307" s="69">
        <v>1</v>
      </c>
      <c r="G307" s="69">
        <v>1</v>
      </c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Brian Loftus</v>
      </c>
      <c r="B308" s="58">
        <f>IF(OR(GameCard611[[#This Row],[PA]]&gt;0,$E$297="Win (FORFEIT)",L308="Yes"),1,"")</f>
        <v>1</v>
      </c>
      <c r="C308" s="33">
        <v>4</v>
      </c>
      <c r="D308" s="33">
        <v>4</v>
      </c>
      <c r="E308" s="33">
        <v>0</v>
      </c>
      <c r="F308" s="33">
        <v>1</v>
      </c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Jared Modzelewski</v>
      </c>
      <c r="B309" s="68">
        <f>IF(OR(GameCard611[[#This Row],[PA]]&gt;0,$E$297="Win (FORFEIT)",L309="Yes"),1,"")</f>
        <v>1</v>
      </c>
      <c r="C309" s="69">
        <v>4</v>
      </c>
      <c r="D309" s="69">
        <v>4</v>
      </c>
      <c r="E309" s="69">
        <v>3</v>
      </c>
      <c r="F309" s="69">
        <v>2</v>
      </c>
      <c r="G309" s="69">
        <v>3</v>
      </c>
      <c r="H309" s="69"/>
      <c r="I309" s="69"/>
      <c r="J309" s="70">
        <v>1</v>
      </c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Jake Sherwood</v>
      </c>
      <c r="B310" s="58">
        <f>IF(OR(GameCard611[[#This Row],[PA]]&gt;0,$E$297="Win (FORFEIT)",L310="Yes"),1,"")</f>
        <v>1</v>
      </c>
      <c r="C310" s="33">
        <v>5</v>
      </c>
      <c r="D310" s="33">
        <v>5</v>
      </c>
      <c r="E310" s="33">
        <v>2</v>
      </c>
      <c r="F310" s="33">
        <v>2</v>
      </c>
      <c r="G310" s="33">
        <v>1</v>
      </c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Tony Rivera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Randy Ho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Donald Bill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Tim O'Rourke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Scott Unger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Chris Wilkerson</v>
      </c>
      <c r="B316" s="58">
        <f>IF(OR(GameCard611[[#This Row],[PA]]&gt;0,$E$297="Win (FORFEIT)",L316="Yes"),1,"")</f>
        <v>1</v>
      </c>
      <c r="C316" s="33">
        <v>4</v>
      </c>
      <c r="D316" s="33">
        <v>4</v>
      </c>
      <c r="E316" s="33">
        <v>1</v>
      </c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Brian Klembara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Pat Varisco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Norm Cutler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Mike Carriere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Dennis Layok</v>
      </c>
      <c r="B321" s="68">
        <f>IF(OR(GameCard611[[#This Row],[PA]]&gt;0,$E$297="Win (FORFEIT)",L321="Yes"),1,"")</f>
        <v>1</v>
      </c>
      <c r="C321" s="69">
        <v>4</v>
      </c>
      <c r="D321" s="69">
        <v>4</v>
      </c>
      <c r="E321" s="69">
        <v>2</v>
      </c>
      <c r="F321" s="69">
        <v>1</v>
      </c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Steve McCullough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>Logan Adler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43</v>
      </c>
      <c r="D325" s="45">
        <f t="shared" ref="D325" si="66">SUM(D300:D324)</f>
        <v>43</v>
      </c>
      <c r="E325" s="44">
        <f t="shared" ref="E325" si="67">SUM(E300:E324)</f>
        <v>20</v>
      </c>
      <c r="F325" s="44">
        <f t="shared" ref="F325" si="68">SUM(F300:F324)</f>
        <v>14</v>
      </c>
      <c r="G325" s="44">
        <f t="shared" ref="G325" si="69">SUM(G300:G324)</f>
        <v>13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2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42926</v>
      </c>
      <c r="C329" s="85"/>
      <c r="D329" s="13" t="s">
        <v>38</v>
      </c>
      <c r="E329" s="86" t="s">
        <v>47</v>
      </c>
      <c r="F329" s="86"/>
      <c r="G329" s="23" t="s">
        <v>13</v>
      </c>
      <c r="H329" s="90" t="s">
        <v>39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Tyler O'Rourke</v>
      </c>
      <c r="B332" s="58">
        <f>IF(OR(GameCard12[[#This Row],[PA]]&gt;0,$E$329="Win (FORFEIT)",L332="Yes"),1,"")</f>
        <v>1</v>
      </c>
      <c r="C332" s="33">
        <v>5</v>
      </c>
      <c r="D332" s="33">
        <v>4</v>
      </c>
      <c r="E332" s="33">
        <v>1</v>
      </c>
      <c r="F332" s="33">
        <v>2</v>
      </c>
      <c r="G332" s="33">
        <v>2</v>
      </c>
      <c r="H332" s="33"/>
      <c r="I332" s="33">
        <v>1</v>
      </c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Dan Lombardo</v>
      </c>
      <c r="B333" s="68">
        <f>IF(OR(GameCard12[[#This Row],[PA]]&gt;0,$E$329="Win (FORFEIT)",L333="Yes"),1,"")</f>
        <v>1</v>
      </c>
      <c r="C333" s="69">
        <v>5</v>
      </c>
      <c r="D333" s="69">
        <v>5</v>
      </c>
      <c r="E333" s="69">
        <v>3</v>
      </c>
      <c r="F333" s="69">
        <v>3</v>
      </c>
      <c r="G333" s="69">
        <v>1</v>
      </c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Andrew Gauido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Robert Matta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Ryan Murphy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Ricardo Barretto</v>
      </c>
      <c r="B337" s="68">
        <f>IF(OR(GameCard12[[#This Row],[PA]]&gt;0,$E$329="Win (FORFEIT)",L337="Yes"),1,"")</f>
        <v>1</v>
      </c>
      <c r="C337" s="69">
        <v>5</v>
      </c>
      <c r="D337" s="69">
        <v>2</v>
      </c>
      <c r="E337" s="69">
        <v>0</v>
      </c>
      <c r="F337" s="69">
        <v>1</v>
      </c>
      <c r="G337" s="69"/>
      <c r="H337" s="69"/>
      <c r="I337" s="69">
        <v>3</v>
      </c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Josh Susco</v>
      </c>
      <c r="B338" s="58">
        <f>IF(OR(GameCard12[[#This Row],[PA]]&gt;0,$E$329="Win (FORFEIT)",L338="Yes"),1,"")</f>
        <v>1</v>
      </c>
      <c r="C338" s="33">
        <v>5</v>
      </c>
      <c r="D338" s="33">
        <v>4</v>
      </c>
      <c r="E338" s="33">
        <v>4</v>
      </c>
      <c r="F338" s="33">
        <v>3</v>
      </c>
      <c r="G338" s="33">
        <v>1</v>
      </c>
      <c r="H338" s="33"/>
      <c r="I338" s="33">
        <v>1</v>
      </c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Mike Capobianco</v>
      </c>
      <c r="B339" s="68">
        <f>IF(OR(GameCard12[[#This Row],[PA]]&gt;0,$E$329="Win (FORFEIT)",L339="Yes"),1,"")</f>
        <v>1</v>
      </c>
      <c r="C339" s="69">
        <v>5</v>
      </c>
      <c r="D339" s="69">
        <v>5</v>
      </c>
      <c r="E339" s="69">
        <v>3</v>
      </c>
      <c r="F339" s="69">
        <v>1</v>
      </c>
      <c r="G339" s="69">
        <v>3</v>
      </c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Brian Loftus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Jared Modzelewski</v>
      </c>
      <c r="B341" s="68">
        <f>IF(OR(GameCard12[[#This Row],[PA]]&gt;0,$E$329="Win (FORFEIT)",L341="Yes"),1,"")</f>
        <v>1</v>
      </c>
      <c r="C341" s="69">
        <v>5</v>
      </c>
      <c r="D341" s="69">
        <v>5</v>
      </c>
      <c r="E341" s="69">
        <v>1</v>
      </c>
      <c r="F341" s="69">
        <v>3</v>
      </c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Jake Sherwood</v>
      </c>
      <c r="B342" s="58">
        <f>IF(OR(GameCard12[[#This Row],[PA]]&gt;0,$E$329="Win (FORFEIT)",L342="Yes"),1,"")</f>
        <v>1</v>
      </c>
      <c r="C342" s="33">
        <v>5</v>
      </c>
      <c r="D342" s="33">
        <v>5</v>
      </c>
      <c r="E342" s="33">
        <v>5</v>
      </c>
      <c r="F342" s="33">
        <v>5</v>
      </c>
      <c r="G342" s="33">
        <v>5</v>
      </c>
      <c r="H342" s="33"/>
      <c r="I342" s="33"/>
      <c r="J342" s="34">
        <v>1</v>
      </c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Tony Rivera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Randy Ho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Donald Bill</v>
      </c>
      <c r="B345" s="68">
        <f>IF(OR(GameCard12[[#This Row],[PA]]&gt;0,$E$329="Win (FORFEIT)",L345="Yes"),1,"")</f>
        <v>1</v>
      </c>
      <c r="C345" s="69">
        <v>6</v>
      </c>
      <c r="D345" s="69">
        <v>5</v>
      </c>
      <c r="E345" s="69">
        <v>1</v>
      </c>
      <c r="F345" s="69">
        <v>2</v>
      </c>
      <c r="G345" s="69">
        <v>3</v>
      </c>
      <c r="H345" s="69">
        <v>1</v>
      </c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Tim O'Rourke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Scott Unger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Chris Wilkerson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Brian Klembara</v>
      </c>
      <c r="B349" s="68">
        <f>IF(OR(GameCard12[[#This Row],[PA]]&gt;0,$E$329="Win (FORFEIT)",L349="Yes"),1,"")</f>
        <v>1</v>
      </c>
      <c r="C349" s="69">
        <v>5</v>
      </c>
      <c r="D349" s="69">
        <v>5</v>
      </c>
      <c r="E349" s="69">
        <v>3</v>
      </c>
      <c r="F349" s="69">
        <v>2</v>
      </c>
      <c r="G349" s="69">
        <v>2</v>
      </c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Pat Varisco</v>
      </c>
      <c r="B350" s="58">
        <f>IF(OR(GameCard12[[#This Row],[PA]]&gt;0,$E$329="Win (FORFEIT)",L350="Yes"),1,"")</f>
        <v>1</v>
      </c>
      <c r="C350" s="33">
        <v>5</v>
      </c>
      <c r="D350" s="33">
        <v>4</v>
      </c>
      <c r="E350" s="33">
        <v>2</v>
      </c>
      <c r="F350" s="33">
        <v>1</v>
      </c>
      <c r="G350" s="33">
        <v>2</v>
      </c>
      <c r="H350" s="33">
        <v>1</v>
      </c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Norm Cutler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Mike Carriere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Dennis Layok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Steve McCullough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>Logan Adler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51</v>
      </c>
      <c r="D357" s="45">
        <f t="shared" ref="D357" si="74">SUM(D332:D356)</f>
        <v>44</v>
      </c>
      <c r="E357" s="44">
        <f t="shared" ref="E357" si="75">SUM(E332:E356)</f>
        <v>23</v>
      </c>
      <c r="F357" s="44">
        <f t="shared" ref="F357" si="76">SUM(F332:F356)</f>
        <v>23</v>
      </c>
      <c r="G357" s="44">
        <f t="shared" ref="G357" si="77">SUM(G332:G356)</f>
        <v>19</v>
      </c>
      <c r="H357" s="44">
        <f t="shared" ref="H357" si="78">SUM(H332:H356)</f>
        <v>2</v>
      </c>
      <c r="I357" s="44">
        <f t="shared" ref="I357" si="79">SUM(I332:I356)</f>
        <v>5</v>
      </c>
      <c r="J357" s="46">
        <f t="shared" ref="J357" si="80">SUM(J332:J356)</f>
        <v>1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42934</v>
      </c>
      <c r="C361" s="85"/>
      <c r="D361" s="13" t="s">
        <v>38</v>
      </c>
      <c r="E361" s="86" t="s">
        <v>47</v>
      </c>
      <c r="F361" s="86"/>
      <c r="G361" s="23" t="s">
        <v>13</v>
      </c>
      <c r="H361" s="90" t="s">
        <v>41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Tyler O'Rourke</v>
      </c>
      <c r="B364" s="58">
        <f>IF(OR(GameCard313[[#This Row],[PA]]&gt;0,$E$361="Win (FORFEIT)"=L364="Yes"),1,"")</f>
        <v>1</v>
      </c>
      <c r="C364" s="33">
        <v>3</v>
      </c>
      <c r="D364" s="33">
        <v>3</v>
      </c>
      <c r="E364" s="33">
        <v>1</v>
      </c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Dan Lombardo</v>
      </c>
      <c r="B365" s="68">
        <f>IF(OR(GameCard313[[#This Row],[PA]]&gt;0,$E$361="Win (FORFEIT)"=L365="Yes"),1,"")</f>
        <v>1</v>
      </c>
      <c r="C365" s="69">
        <v>3</v>
      </c>
      <c r="D365" s="69">
        <v>3</v>
      </c>
      <c r="E365" s="69">
        <v>2</v>
      </c>
      <c r="F365" s="69">
        <v>2</v>
      </c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Andrew Gauido</v>
      </c>
      <c r="B366" s="58">
        <f>IF(OR(GameCard313[[#This Row],[PA]]&gt;0,$E$361="Win (FORFEIT)"=L366="Yes"),1,"")</f>
        <v>1</v>
      </c>
      <c r="C366" s="33">
        <v>2</v>
      </c>
      <c r="D366" s="33">
        <v>2</v>
      </c>
      <c r="E366" s="33">
        <v>0</v>
      </c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Robert Matta</v>
      </c>
      <c r="B367" s="68">
        <f>IF(OR(GameCard313[[#This Row],[PA]]&gt;0,$E$361="Win (FORFEIT)"=L367="Yes"),1,"")</f>
        <v>1</v>
      </c>
      <c r="C367" s="69">
        <v>3</v>
      </c>
      <c r="D367" s="69">
        <v>3</v>
      </c>
      <c r="E367" s="69">
        <v>1</v>
      </c>
      <c r="F367" s="69"/>
      <c r="G367" s="69">
        <v>1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Ryan Murphy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Ricardo Barretto</v>
      </c>
      <c r="B369" s="68">
        <f>IF(OR(GameCard313[[#This Row],[PA]]&gt;0,$E$361="Win (FORFEIT)"=L369="Yes"),1,"")</f>
        <v>1</v>
      </c>
      <c r="C369" s="69">
        <v>2</v>
      </c>
      <c r="D369" s="69">
        <v>2</v>
      </c>
      <c r="E369" s="69">
        <v>1</v>
      </c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Josh Susco</v>
      </c>
      <c r="B370" s="58">
        <f>IF(OR(GameCard313[[#This Row],[PA]]&gt;0,$E$361="Win (FORFEIT)"=L370="Yes"),1,"")</f>
        <v>1</v>
      </c>
      <c r="C370" s="33">
        <v>3</v>
      </c>
      <c r="D370" s="33">
        <v>3</v>
      </c>
      <c r="E370" s="33">
        <v>1</v>
      </c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Mike Capobianco</v>
      </c>
      <c r="B371" s="68">
        <f>IF(OR(GameCard313[[#This Row],[PA]]&gt;0,$E$361="Win (FORFEIT)"=L371="Yes"),1,"")</f>
        <v>1</v>
      </c>
      <c r="C371" s="69">
        <v>3</v>
      </c>
      <c r="D371" s="69">
        <v>3</v>
      </c>
      <c r="E371" s="69">
        <v>2</v>
      </c>
      <c r="F371" s="69">
        <v>1</v>
      </c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Brian Loftus</v>
      </c>
      <c r="B372" s="58">
        <f>IF(OR(GameCard313[[#This Row],[PA]]&gt;0,$E$361="Win (FORFEIT)"=L372="Yes"),1,"")</f>
        <v>1</v>
      </c>
      <c r="C372" s="33">
        <v>3</v>
      </c>
      <c r="D372" s="33">
        <v>1</v>
      </c>
      <c r="E372" s="33">
        <v>0</v>
      </c>
      <c r="F372" s="33"/>
      <c r="G372" s="33">
        <v>1</v>
      </c>
      <c r="H372" s="33">
        <v>1</v>
      </c>
      <c r="I372" s="33">
        <v>1</v>
      </c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Jared Modzelewski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Jake Sherwood</v>
      </c>
      <c r="B374" s="58">
        <f>IF(OR(GameCard313[[#This Row],[PA]]&gt;0,$E$361="Win (FORFEIT)"=L374="Yes"),1,"")</f>
        <v>1</v>
      </c>
      <c r="C374" s="33">
        <v>3</v>
      </c>
      <c r="D374" s="33">
        <v>3</v>
      </c>
      <c r="E374" s="33">
        <v>1</v>
      </c>
      <c r="F374" s="33">
        <v>1</v>
      </c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Tony Rivera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Randy Ho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Donald Bill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Tim O'Rourke</v>
      </c>
      <c r="B378" s="58">
        <f>IF(OR(GameCard313[[#This Row],[PA]]&gt;0,$E$361="Win (FORFEIT)"=L378="Yes"),1,"")</f>
        <v>1</v>
      </c>
      <c r="C378" s="33">
        <v>3</v>
      </c>
      <c r="D378" s="33">
        <v>3</v>
      </c>
      <c r="E378" s="33">
        <v>1</v>
      </c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Scott Unger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Chris Wilkerson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Brian Klembara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Pat Varisco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Norm Cutler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Mike Carriere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Dennis Layok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Steve McCullough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>Logan Adler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28</v>
      </c>
      <c r="D389" s="45">
        <f t="shared" ref="D389" si="82">SUM(D364:D388)</f>
        <v>26</v>
      </c>
      <c r="E389" s="44">
        <f t="shared" ref="E389" si="83">SUM(E364:E388)</f>
        <v>10</v>
      </c>
      <c r="F389" s="44">
        <f t="shared" ref="F389" si="84">SUM(F364:F388)</f>
        <v>4</v>
      </c>
      <c r="G389" s="44">
        <f t="shared" ref="G389" si="85">SUM(G364:G388)</f>
        <v>2</v>
      </c>
      <c r="H389" s="44">
        <f t="shared" ref="H389" si="86">SUM(H364:H388)</f>
        <v>1</v>
      </c>
      <c r="I389" s="44">
        <f t="shared" ref="I389" si="87">SUM(I364:I388)</f>
        <v>1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42936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103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Tyler O'Rourke</v>
      </c>
      <c r="B396" s="58">
        <f>IF(OR(GameCard414[[#This Row],[PA]]&gt;0,$E$393="Win (FORFEIT)",L396="Yes"),1,"")</f>
        <v>1</v>
      </c>
      <c r="C396" s="33">
        <v>4</v>
      </c>
      <c r="D396" s="33">
        <v>4</v>
      </c>
      <c r="E396" s="33">
        <v>3</v>
      </c>
      <c r="F396" s="33">
        <v>3</v>
      </c>
      <c r="G396" s="33">
        <v>1</v>
      </c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Dan Lombardo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Andrew Gauido</v>
      </c>
      <c r="B398" s="58">
        <f>IF(OR(GameCard414[[#This Row],[PA]]&gt;0,$E$393="Win (FORFEIT)",L398="Yes"),1,"")</f>
        <v>1</v>
      </c>
      <c r="C398" s="33">
        <v>4</v>
      </c>
      <c r="D398" s="33">
        <v>1</v>
      </c>
      <c r="E398" s="33">
        <v>1</v>
      </c>
      <c r="F398" s="33">
        <v>1</v>
      </c>
      <c r="G398" s="33"/>
      <c r="H398" s="33"/>
      <c r="I398" s="33">
        <v>3</v>
      </c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Robert Matta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Ryan Murphy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Ricardo Barretto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Josh Susco</v>
      </c>
      <c r="B402" s="58">
        <f>IF(OR(GameCard414[[#This Row],[PA]]&gt;0,$E$393="Win (FORFEIT)",L402="Yes"),1,"")</f>
        <v>1</v>
      </c>
      <c r="C402" s="33">
        <v>4</v>
      </c>
      <c r="D402" s="33">
        <v>3</v>
      </c>
      <c r="E402" s="33">
        <v>1</v>
      </c>
      <c r="F402" s="33">
        <v>1</v>
      </c>
      <c r="G402" s="33">
        <v>1</v>
      </c>
      <c r="H402" s="33"/>
      <c r="I402" s="33">
        <v>1</v>
      </c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Mike Capobianco</v>
      </c>
      <c r="B403" s="68">
        <f>IF(OR(GameCard414[[#This Row],[PA]]&gt;0,$E$393="Win (FORFEIT)",L403="Yes"),1,"")</f>
        <v>1</v>
      </c>
      <c r="C403" s="69">
        <v>4</v>
      </c>
      <c r="D403" s="69">
        <v>3</v>
      </c>
      <c r="E403" s="69">
        <v>1</v>
      </c>
      <c r="F403" s="69">
        <v>1</v>
      </c>
      <c r="G403" s="69"/>
      <c r="H403" s="69"/>
      <c r="I403" s="69">
        <v>1</v>
      </c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Brian Loftus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Jared Modzelewski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Jake Sherwood</v>
      </c>
      <c r="B406" s="58">
        <f>IF(OR(GameCard414[[#This Row],[PA]]&gt;0,$E$393="Win (FORFEIT)",L406="Yes"),1,"")</f>
        <v>1</v>
      </c>
      <c r="C406" s="33">
        <v>4</v>
      </c>
      <c r="D406" s="33">
        <v>4</v>
      </c>
      <c r="E406" s="33">
        <v>3</v>
      </c>
      <c r="F406" s="33">
        <v>1</v>
      </c>
      <c r="G406" s="33">
        <v>3</v>
      </c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Tony Rivera</v>
      </c>
      <c r="B407" s="68">
        <f>IF(OR(GameCard414[[#This Row],[PA]]&gt;0,$E$393="Win (FORFEIT)",L407="Yes"),1,"")</f>
        <v>1</v>
      </c>
      <c r="C407" s="69">
        <v>4</v>
      </c>
      <c r="D407" s="69">
        <v>2</v>
      </c>
      <c r="E407" s="69">
        <v>1</v>
      </c>
      <c r="F407" s="69"/>
      <c r="G407" s="69">
        <v>2</v>
      </c>
      <c r="H407" s="69">
        <v>2</v>
      </c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Randy Ho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Donald Bill</v>
      </c>
      <c r="B409" s="68">
        <f>IF(OR(GameCard414[[#This Row],[PA]]&gt;0,$E$393="Win (FORFEIT)",L409="Yes"),1,"")</f>
        <v>1</v>
      </c>
      <c r="C409" s="69">
        <v>5</v>
      </c>
      <c r="D409" s="69">
        <v>5</v>
      </c>
      <c r="E409" s="69">
        <v>1</v>
      </c>
      <c r="F409" s="69">
        <v>1</v>
      </c>
      <c r="G409" s="69">
        <v>1</v>
      </c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Tim O'Rourke</v>
      </c>
      <c r="B410" s="58">
        <f>IF(OR(GameCard414[[#This Row],[PA]]&gt;0,$E$393="Win (FORFEIT)",L410="Yes"),1,"")</f>
        <v>1</v>
      </c>
      <c r="C410" s="33">
        <v>4</v>
      </c>
      <c r="D410" s="33">
        <v>2</v>
      </c>
      <c r="E410" s="33">
        <v>1</v>
      </c>
      <c r="F410" s="33">
        <v>1</v>
      </c>
      <c r="G410" s="33"/>
      <c r="H410" s="33"/>
      <c r="I410" s="33">
        <v>2</v>
      </c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Scott Unger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Chris Wilkerson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Brian Klembara</v>
      </c>
      <c r="B413" s="68">
        <f>IF(OR(GameCard414[[#This Row],[PA]]&gt;0,$E$393="Win (FORFEIT)",L413="Yes"),1,"")</f>
        <v>1</v>
      </c>
      <c r="C413" s="69">
        <v>4</v>
      </c>
      <c r="D413" s="69">
        <v>3</v>
      </c>
      <c r="E413" s="69">
        <v>1</v>
      </c>
      <c r="F413" s="69">
        <v>1</v>
      </c>
      <c r="G413" s="69">
        <v>1</v>
      </c>
      <c r="H413" s="69"/>
      <c r="I413" s="69">
        <v>1</v>
      </c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Pat Varisco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Norm Cutler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Mike Carriere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Dennis Layok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Steve McCullough</v>
      </c>
      <c r="B418" s="58">
        <f>IF(OR(GameCard414[[#This Row],[PA]]&gt;0,$E$393="Win (FORFEIT)",L418="Yes"),1,"")</f>
        <v>1</v>
      </c>
      <c r="C418" s="33">
        <v>4</v>
      </c>
      <c r="D418" s="33">
        <v>3</v>
      </c>
      <c r="E418" s="33">
        <v>1</v>
      </c>
      <c r="F418" s="33"/>
      <c r="G418" s="33">
        <v>2</v>
      </c>
      <c r="H418" s="33">
        <v>1</v>
      </c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>Logan Adler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41</v>
      </c>
      <c r="D421" s="45">
        <f t="shared" ref="D421" si="90">SUM(D396:D420)</f>
        <v>30</v>
      </c>
      <c r="E421" s="44">
        <f t="shared" ref="E421" si="91">SUM(E396:E420)</f>
        <v>14</v>
      </c>
      <c r="F421" s="44">
        <f t="shared" ref="F421" si="92">SUM(F396:F420)</f>
        <v>10</v>
      </c>
      <c r="G421" s="44">
        <f t="shared" ref="G421" si="93">SUM(G396:G420)</f>
        <v>11</v>
      </c>
      <c r="H421" s="44">
        <f t="shared" ref="H421" si="94">SUM(H396:H420)</f>
        <v>3</v>
      </c>
      <c r="I421" s="44">
        <f t="shared" ref="I421" si="95">SUM(I396:I420)</f>
        <v>8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42941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102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Tyler O'Rourke</v>
      </c>
      <c r="B428" s="58">
        <f>IF(OR(GameCard515[[#This Row],[PA]]&gt;0,$E$425="Win (FORFEIT)",L428="Yes"),1,"")</f>
        <v>1</v>
      </c>
      <c r="C428" s="33">
        <v>3</v>
      </c>
      <c r="D428" s="33">
        <v>2</v>
      </c>
      <c r="E428" s="33">
        <v>1</v>
      </c>
      <c r="F428" s="33">
        <v>1</v>
      </c>
      <c r="G428" s="33"/>
      <c r="H428" s="33"/>
      <c r="I428" s="33">
        <v>1</v>
      </c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Dan Lombardo</v>
      </c>
      <c r="B429" s="68">
        <f>IF(OR(GameCard515[[#This Row],[PA]]&gt;0,$E$425="Win (FORFEIT)",L429="Yes"),1,"")</f>
        <v>1</v>
      </c>
      <c r="C429" s="69">
        <v>3</v>
      </c>
      <c r="D429" s="69">
        <v>3</v>
      </c>
      <c r="E429" s="69">
        <v>1</v>
      </c>
      <c r="F429" s="69">
        <v>1</v>
      </c>
      <c r="G429" s="69">
        <v>3</v>
      </c>
      <c r="H429" s="69"/>
      <c r="I429" s="69"/>
      <c r="J429" s="70">
        <v>1</v>
      </c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Andrew Gauido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Robert Matta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Ryan Murphy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Ricardo Barretto</v>
      </c>
      <c r="B433" s="68">
        <f>IF(OR(GameCard515[[#This Row],[PA]]&gt;0,$E$425="Win (FORFEIT)",L433="Yes"),1,"")</f>
        <v>1</v>
      </c>
      <c r="C433" s="69">
        <v>2</v>
      </c>
      <c r="D433" s="69">
        <v>2</v>
      </c>
      <c r="E433" s="69">
        <v>0</v>
      </c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Josh Susco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Mike Capobianco</v>
      </c>
      <c r="B435" s="68">
        <f>IF(OR(GameCard515[[#This Row],[PA]]&gt;0,$E$425="Win (FORFEIT)",L435="Yes"),1,"")</f>
        <v>1</v>
      </c>
      <c r="C435" s="69">
        <v>2</v>
      </c>
      <c r="D435" s="69">
        <v>2</v>
      </c>
      <c r="E435" s="69">
        <v>1</v>
      </c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Brian Loftus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Jared Modzelewski</v>
      </c>
      <c r="B437" s="68">
        <f>IF(OR(GameCard515[[#This Row],[PA]]&gt;0,$E$425="Win (FORFEIT)",L437="Yes"),1,"")</f>
        <v>1</v>
      </c>
      <c r="C437" s="69">
        <v>2</v>
      </c>
      <c r="D437" s="69">
        <v>2</v>
      </c>
      <c r="E437" s="69">
        <v>0</v>
      </c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Jake Sherwood</v>
      </c>
      <c r="B438" s="58">
        <f>IF(OR(GameCard515[[#This Row],[PA]]&gt;0,$E$425="Win (FORFEIT)",L438="Yes"),1,"")</f>
        <v>1</v>
      </c>
      <c r="C438" s="33">
        <v>3</v>
      </c>
      <c r="D438" s="33">
        <v>3</v>
      </c>
      <c r="E438" s="33">
        <v>1</v>
      </c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Tony Rivera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Randy Ho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Donald Bill</v>
      </c>
      <c r="B441" s="68">
        <f>IF(OR(GameCard515[[#This Row],[PA]]&gt;0,$E$425="Win (FORFEIT)",L441="Yes"),1,"")</f>
        <v>1</v>
      </c>
      <c r="C441" s="69">
        <v>2</v>
      </c>
      <c r="D441" s="69">
        <v>2</v>
      </c>
      <c r="E441" s="69">
        <v>0</v>
      </c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Tim O'Rourke</v>
      </c>
      <c r="B442" s="58">
        <f>IF(OR(GameCard515[[#This Row],[PA]]&gt;0,$E$425="Win (FORFEIT)",L442="Yes"),1,"")</f>
        <v>1</v>
      </c>
      <c r="C442" s="33">
        <v>2</v>
      </c>
      <c r="D442" s="33">
        <v>2</v>
      </c>
      <c r="E442" s="33">
        <v>1</v>
      </c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Scott Unger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Chris Wilkerson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Brian Klembara</v>
      </c>
      <c r="B445" s="68">
        <f>IF(OR(GameCard515[[#This Row],[PA]]&gt;0,$E$425="Win (FORFEIT)",L445="Yes"),1,"")</f>
        <v>1</v>
      </c>
      <c r="C445" s="69">
        <v>2</v>
      </c>
      <c r="D445" s="69">
        <v>2</v>
      </c>
      <c r="E445" s="69">
        <v>1</v>
      </c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Pat Varisco</v>
      </c>
      <c r="B446" s="58">
        <f>IF(OR(GameCard515[[#This Row],[PA]]&gt;0,$E$425="Win (FORFEIT)",L446="Yes"),1,"")</f>
        <v>1</v>
      </c>
      <c r="C446" s="33">
        <v>2</v>
      </c>
      <c r="D446" s="33">
        <v>2</v>
      </c>
      <c r="E446" s="33">
        <v>1</v>
      </c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Norm Cutler</v>
      </c>
      <c r="B447" s="68">
        <f>IF(OR(GameCard515[[#This Row],[PA]]&gt;0,$E$425="Win (FORFEIT)",L447="Yes"),1,"")</f>
        <v>1</v>
      </c>
      <c r="C447" s="69">
        <v>2</v>
      </c>
      <c r="D447" s="69">
        <v>2</v>
      </c>
      <c r="E447" s="69">
        <v>0</v>
      </c>
      <c r="F447" s="69">
        <v>1</v>
      </c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Mike Carriere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Dennis Layok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Steve McCullough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>Logan Adler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25</v>
      </c>
      <c r="D453" s="45">
        <f t="shared" ref="D453" si="98">SUM(D428:D452)</f>
        <v>24</v>
      </c>
      <c r="E453" s="44">
        <f t="shared" ref="E453" si="99">SUM(E428:E452)</f>
        <v>7</v>
      </c>
      <c r="F453" s="44">
        <f t="shared" ref="F453" si="100">SUM(F428:F452)</f>
        <v>3</v>
      </c>
      <c r="G453" s="44">
        <f t="shared" ref="G453" si="101">SUM(G428:G452)</f>
        <v>3</v>
      </c>
      <c r="H453" s="44">
        <f t="shared" ref="H453" si="102">SUM(H428:H452)</f>
        <v>0</v>
      </c>
      <c r="I453" s="44">
        <f t="shared" ref="I453" si="103">SUM(I428:I452)</f>
        <v>1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42947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43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Tyler O'Rourke</v>
      </c>
      <c r="B460" s="58">
        <f>IF(OR(GameCard616[[#This Row],[PA]]&gt;0,$E$457="Win (FORFEIT)",L460="Yes"),1,"")</f>
        <v>1</v>
      </c>
      <c r="C460" s="33">
        <v>5</v>
      </c>
      <c r="D460" s="33">
        <v>5</v>
      </c>
      <c r="E460" s="33">
        <v>4</v>
      </c>
      <c r="F460" s="33">
        <v>3</v>
      </c>
      <c r="G460" s="33">
        <v>2</v>
      </c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Dan Lombardo</v>
      </c>
      <c r="B461" s="68">
        <f>IF(OR(GameCard616[[#This Row],[PA]]&gt;0,$E$457="Win (FORFEIT)",L461="Yes"),1,"")</f>
        <v>1</v>
      </c>
      <c r="C461" s="69">
        <v>5</v>
      </c>
      <c r="D461" s="69">
        <v>5</v>
      </c>
      <c r="E461" s="69">
        <v>4</v>
      </c>
      <c r="F461" s="69">
        <v>1</v>
      </c>
      <c r="G461" s="69">
        <v>3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Andrew Gauido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Robert Matta</v>
      </c>
      <c r="B463" s="68">
        <f>IF(OR(GameCard616[[#This Row],[PA]]&gt;0,$E$457="Win (FORFEIT)",L463="Yes"),1,"")</f>
        <v>1</v>
      </c>
      <c r="C463" s="69">
        <v>5</v>
      </c>
      <c r="D463" s="69">
        <v>5</v>
      </c>
      <c r="E463" s="69">
        <v>3</v>
      </c>
      <c r="F463" s="69">
        <v>1</v>
      </c>
      <c r="G463" s="69">
        <v>1</v>
      </c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Ryan Murphy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Ricardo Barretto</v>
      </c>
      <c r="B465" s="68">
        <f>IF(OR(GameCard616[[#This Row],[PA]]&gt;0,$E$457="Win (FORFEIT)",L465="Yes"),1,"")</f>
        <v>1</v>
      </c>
      <c r="C465" s="69">
        <v>4</v>
      </c>
      <c r="D465" s="69">
        <v>3</v>
      </c>
      <c r="E465" s="69">
        <v>2</v>
      </c>
      <c r="F465" s="69">
        <v>3</v>
      </c>
      <c r="G465" s="69">
        <v>1</v>
      </c>
      <c r="H465" s="69"/>
      <c r="I465" s="69">
        <v>1</v>
      </c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Josh Susco</v>
      </c>
      <c r="B466" s="58">
        <f>IF(OR(GameCard616[[#This Row],[PA]]&gt;0,$E$457="Win (FORFEIT)",L466="Yes"),1,"")</f>
        <v>1</v>
      </c>
      <c r="C466" s="33">
        <v>4</v>
      </c>
      <c r="D466" s="33">
        <v>4</v>
      </c>
      <c r="E466" s="33">
        <v>0</v>
      </c>
      <c r="F466" s="33">
        <v>1</v>
      </c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Mike Capobianco</v>
      </c>
      <c r="B467" s="68">
        <f>IF(OR(GameCard616[[#This Row],[PA]]&gt;0,$E$457="Win (FORFEIT)",L467="Yes"),1,"")</f>
        <v>1</v>
      </c>
      <c r="C467" s="69">
        <v>5</v>
      </c>
      <c r="D467" s="69">
        <v>5</v>
      </c>
      <c r="E467" s="69">
        <v>3</v>
      </c>
      <c r="F467" s="69">
        <v>1</v>
      </c>
      <c r="G467" s="69">
        <v>3</v>
      </c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Brian Loftus</v>
      </c>
      <c r="B468" s="58">
        <f>IF(OR(GameCard616[[#This Row],[PA]]&gt;0,$E$457="Win (FORFEIT)",L468="Yes"),1,"")</f>
        <v>1</v>
      </c>
      <c r="C468" s="33">
        <v>5</v>
      </c>
      <c r="D468" s="33">
        <v>5</v>
      </c>
      <c r="E468" s="33">
        <v>2</v>
      </c>
      <c r="F468" s="33">
        <v>1</v>
      </c>
      <c r="G468" s="33">
        <v>1</v>
      </c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Jared Modzelewski</v>
      </c>
      <c r="B469" s="68">
        <f>IF(OR(GameCard616[[#This Row],[PA]]&gt;0,$E$457="Win (FORFEIT)",L469="Yes"),1,"")</f>
        <v>1</v>
      </c>
      <c r="C469" s="69">
        <v>5</v>
      </c>
      <c r="D469" s="69">
        <v>5</v>
      </c>
      <c r="E469" s="69">
        <v>0</v>
      </c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Jake Sherwood</v>
      </c>
      <c r="B470" s="58">
        <f>IF(OR(GameCard616[[#This Row],[PA]]&gt;0,$E$457="Win (FORFEIT)",L470="Yes"),1,"")</f>
        <v>1</v>
      </c>
      <c r="C470" s="33">
        <v>5</v>
      </c>
      <c r="D470" s="33">
        <v>5</v>
      </c>
      <c r="E470" s="33">
        <v>3</v>
      </c>
      <c r="F470" s="33">
        <v>4</v>
      </c>
      <c r="G470" s="33">
        <v>1</v>
      </c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Tony Rivera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Randy Ho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Donald Bill</v>
      </c>
      <c r="B473" s="68">
        <f>IF(OR(GameCard616[[#This Row],[PA]]&gt;0,$E$457="Win (FORFEIT)",L473="Yes"),1,"")</f>
        <v>1</v>
      </c>
      <c r="C473" s="69">
        <v>5</v>
      </c>
      <c r="D473" s="69">
        <v>5</v>
      </c>
      <c r="E473" s="69">
        <v>1</v>
      </c>
      <c r="F473" s="69">
        <v>1</v>
      </c>
      <c r="G473" s="69">
        <v>2</v>
      </c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Tim O'Rourke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Scott Unger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Chris Wilkerson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Brian Klembara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Pat Varisco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Norm Cutler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Mike Carriere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Dennis Layok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Steve McCullough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>Logan Adler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48</v>
      </c>
      <c r="D485" s="45">
        <f t="shared" ref="D485" si="106">SUM(D460:D484)</f>
        <v>47</v>
      </c>
      <c r="E485" s="44">
        <f t="shared" ref="E485" si="107">SUM(E460:E484)</f>
        <v>22</v>
      </c>
      <c r="F485" s="44">
        <f t="shared" ref="F485" si="108">SUM(F460:F484)</f>
        <v>16</v>
      </c>
      <c r="G485" s="44">
        <f t="shared" ref="G485" si="109">SUM(G460:G484)</f>
        <v>14</v>
      </c>
      <c r="H485" s="44">
        <f t="shared" ref="H485" si="110">SUM(H460:H484)</f>
        <v>0</v>
      </c>
      <c r="I485" s="44">
        <f t="shared" ref="I485" si="111">SUM(I460:I484)</f>
        <v>1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42950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104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Tyler O'Rourke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Dan Lombardo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Andrew Gauido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Robert Matta</v>
      </c>
      <c r="B495" s="68">
        <f>IF(OR(GameCard17[[#This Row],[PA]]&gt;0,$E$489="Win (FORFEIT)",L495="Yes"),1,"")</f>
        <v>1</v>
      </c>
      <c r="C495" s="69">
        <v>4</v>
      </c>
      <c r="D495" s="69">
        <v>3</v>
      </c>
      <c r="E495" s="69">
        <v>2</v>
      </c>
      <c r="F495" s="69">
        <v>3</v>
      </c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Ryan Murphy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Ricardo Barretto</v>
      </c>
      <c r="B497" s="68">
        <f>IF(OR(GameCard17[[#This Row],[PA]]&gt;0,$E$489="Win (FORFEIT)",L497="Yes"),1,"")</f>
        <v>1</v>
      </c>
      <c r="C497" s="69">
        <v>3</v>
      </c>
      <c r="D497" s="69">
        <v>1</v>
      </c>
      <c r="E497" s="69">
        <v>0</v>
      </c>
      <c r="F497" s="69">
        <v>2</v>
      </c>
      <c r="G497" s="69">
        <v>1</v>
      </c>
      <c r="H497" s="69"/>
      <c r="I497" s="69">
        <v>2</v>
      </c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Josh Susco</v>
      </c>
      <c r="B498" s="58">
        <f>IF(OR(GameCard17[[#This Row],[PA]]&gt;0,$E$489="Win (FORFEIT)",L498="Yes"),1,"")</f>
        <v>1</v>
      </c>
      <c r="C498" s="33">
        <v>4</v>
      </c>
      <c r="D498" s="33">
        <v>4</v>
      </c>
      <c r="E498" s="33">
        <v>3</v>
      </c>
      <c r="F498" s="33">
        <v>1</v>
      </c>
      <c r="G498" s="33">
        <v>3</v>
      </c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Mike Capobianco</v>
      </c>
      <c r="B499" s="68">
        <f>IF(OR(GameCard17[[#This Row],[PA]]&gt;0,$E$489="Win (FORFEIT)",L499="Yes"),1,"")</f>
        <v>1</v>
      </c>
      <c r="C499" s="69">
        <v>4</v>
      </c>
      <c r="D499" s="69">
        <v>4</v>
      </c>
      <c r="E499" s="69">
        <v>0</v>
      </c>
      <c r="F499" s="69"/>
      <c r="G499" s="69">
        <v>1</v>
      </c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Brian Loftus</v>
      </c>
      <c r="B500" s="58">
        <f>IF(OR(GameCard17[[#This Row],[PA]]&gt;0,$E$489="Win (FORFEIT)",L500="Yes"),1,"")</f>
        <v>1</v>
      </c>
      <c r="C500" s="33">
        <v>4</v>
      </c>
      <c r="D500" s="33">
        <v>4</v>
      </c>
      <c r="E500" s="33">
        <v>2</v>
      </c>
      <c r="F500" s="33">
        <v>2</v>
      </c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Jared Modzelewski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0</v>
      </c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Jake Sherwood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Tony Rivera</v>
      </c>
      <c r="B503" s="68">
        <f>IF(OR(GameCard17[[#This Row],[PA]]&gt;0,$E$489="Win (FORFEIT)",L503="Yes"),1,"")</f>
        <v>1</v>
      </c>
      <c r="C503" s="69">
        <v>4</v>
      </c>
      <c r="D503" s="69">
        <v>4</v>
      </c>
      <c r="E503" s="69">
        <v>0</v>
      </c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Randy Ho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Donald Bill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Tim O'Rourke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Scott Unger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Chris Wilkerson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Brian Klembara</v>
      </c>
      <c r="B509" s="68">
        <f>IF(OR(GameCard17[[#This Row],[PA]]&gt;0,$E$489="Win (FORFEIT)",L509="Yes"),1,"")</f>
        <v>1</v>
      </c>
      <c r="C509" s="69">
        <v>4</v>
      </c>
      <c r="D509" s="69">
        <v>3</v>
      </c>
      <c r="E509" s="69">
        <v>2</v>
      </c>
      <c r="F509" s="69">
        <v>1</v>
      </c>
      <c r="G509" s="69">
        <v>1</v>
      </c>
      <c r="H509" s="69"/>
      <c r="I509" s="69">
        <v>1</v>
      </c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Pat Varisco</v>
      </c>
      <c r="B510" s="58">
        <f>IF(OR(GameCard17[[#This Row],[PA]]&gt;0,$E$489="Win (FORFEIT)",L510="Yes"),1,"")</f>
        <v>1</v>
      </c>
      <c r="C510" s="33">
        <v>3</v>
      </c>
      <c r="D510" s="33">
        <v>3</v>
      </c>
      <c r="E510" s="33">
        <v>2</v>
      </c>
      <c r="F510" s="33">
        <v>2</v>
      </c>
      <c r="G510" s="33">
        <v>4</v>
      </c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Norm Cutler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Mike Carriere</v>
      </c>
      <c r="B512" s="58">
        <f>IF(OR(GameCard17[[#This Row],[PA]]&gt;0,$E$489="Win (FORFEIT)",L512="Yes"),1,"")</f>
        <v>1</v>
      </c>
      <c r="C512" s="33">
        <v>4</v>
      </c>
      <c r="D512" s="33">
        <v>4</v>
      </c>
      <c r="E512" s="33">
        <v>2</v>
      </c>
      <c r="F512" s="33">
        <v>2</v>
      </c>
      <c r="G512" s="33">
        <v>1</v>
      </c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Dennis Layok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Steve McCullough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>Logan Adler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38</v>
      </c>
      <c r="D517" s="45">
        <f t="shared" ref="D517" si="114">SUM(D492:D516)</f>
        <v>34</v>
      </c>
      <c r="E517" s="44">
        <f t="shared" ref="E517" si="115">SUM(E492:E516)</f>
        <v>13</v>
      </c>
      <c r="F517" s="44">
        <f t="shared" ref="F517" si="116">SUM(F492:F516)</f>
        <v>13</v>
      </c>
      <c r="G517" s="44">
        <f t="shared" ref="G517" si="117">SUM(G492:G516)</f>
        <v>11</v>
      </c>
      <c r="H517" s="44">
        <f t="shared" ref="H517" si="118">SUM(H492:H516)</f>
        <v>0</v>
      </c>
      <c r="I517" s="44">
        <f t="shared" ref="I517" si="119">SUM(I492:I516)</f>
        <v>3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42955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12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Tyler O'Rourke</v>
      </c>
      <c r="B524" s="58">
        <f>IF(OR(GameCard318[[#This Row],[PA]]&gt;0,$E$521="Win (FORFEIT)",L524="Yes"),1,"")</f>
        <v>1</v>
      </c>
      <c r="C524" s="33">
        <v>3</v>
      </c>
      <c r="D524" s="33">
        <v>2</v>
      </c>
      <c r="E524" s="33">
        <v>2</v>
      </c>
      <c r="F524" s="33">
        <v>1</v>
      </c>
      <c r="G524" s="33">
        <v>5</v>
      </c>
      <c r="H524" s="33">
        <v>1</v>
      </c>
      <c r="I524" s="33"/>
      <c r="J524" s="34">
        <v>1</v>
      </c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Dan Lombardo</v>
      </c>
      <c r="B525" s="68">
        <f>IF(OR(GameCard318[[#This Row],[PA]]&gt;0,$E$521="Win (FORFEIT)",L525="Yes"),1,"")</f>
        <v>1</v>
      </c>
      <c r="C525" s="69">
        <v>3</v>
      </c>
      <c r="D525" s="69">
        <v>3</v>
      </c>
      <c r="E525" s="69">
        <v>1</v>
      </c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Andrew Gauido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Robert Matta</v>
      </c>
      <c r="B527" s="68">
        <f>IF(OR(GameCard318[[#This Row],[PA]]&gt;0,$E$521="Win (FORFEIT)",L527="Yes"),1,"")</f>
        <v>1</v>
      </c>
      <c r="C527" s="69">
        <v>3</v>
      </c>
      <c r="D527" s="69">
        <v>3</v>
      </c>
      <c r="E527" s="69">
        <v>2</v>
      </c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Ryan Murphy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Ricardo Barretto</v>
      </c>
      <c r="B529" s="68">
        <f>IF(OR(GameCard318[[#This Row],[PA]]&gt;0,$E$521="Win (FORFEIT)",L529="Yes"),1,"")</f>
        <v>1</v>
      </c>
      <c r="C529" s="69">
        <v>3</v>
      </c>
      <c r="D529" s="69">
        <v>3</v>
      </c>
      <c r="E529" s="69">
        <v>1</v>
      </c>
      <c r="F529" s="69">
        <v>2</v>
      </c>
      <c r="G529" s="69">
        <v>1</v>
      </c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Josh Susco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Mike Capobianco</v>
      </c>
      <c r="B531" s="68">
        <f>IF(OR(GameCard318[[#This Row],[PA]]&gt;0,$E$521="Win (FORFEIT)",L531="Yes"),1,"")</f>
        <v>1</v>
      </c>
      <c r="C531" s="69">
        <v>3</v>
      </c>
      <c r="D531" s="69">
        <v>3</v>
      </c>
      <c r="E531" s="69">
        <v>1</v>
      </c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Brian Loftus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Jared Modzelewski</v>
      </c>
      <c r="B533" s="68">
        <f>IF(OR(GameCard318[[#This Row],[PA]]&gt;0,$E$521="Win (FORFEIT)",L533="Yes"),1,"")</f>
        <v>1</v>
      </c>
      <c r="C533" s="69">
        <v>3</v>
      </c>
      <c r="D533" s="69">
        <v>3</v>
      </c>
      <c r="E533" s="69">
        <v>0</v>
      </c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Jake Sherwood</v>
      </c>
      <c r="B534" s="58">
        <f>IF(OR(GameCard318[[#This Row],[PA]]&gt;0,$E$521="Win (FORFEIT)",L534="Yes"),1,"")</f>
        <v>1</v>
      </c>
      <c r="C534" s="33">
        <v>3</v>
      </c>
      <c r="D534" s="33">
        <v>3</v>
      </c>
      <c r="E534" s="33">
        <v>0</v>
      </c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Tony Rivera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Randy Ho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Donald Bill</v>
      </c>
      <c r="B537" s="68">
        <f>IF(OR(GameCard318[[#This Row],[PA]]&gt;0,$E$521="Win (FORFEIT)",L537="Yes"),1,"")</f>
        <v>1</v>
      </c>
      <c r="C537" s="69">
        <v>3</v>
      </c>
      <c r="D537" s="69">
        <v>1</v>
      </c>
      <c r="E537" s="69">
        <v>1</v>
      </c>
      <c r="F537" s="69">
        <v>1</v>
      </c>
      <c r="G537" s="69">
        <v>1</v>
      </c>
      <c r="H537" s="69">
        <v>1</v>
      </c>
      <c r="I537" s="69">
        <v>1</v>
      </c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Tim O'Rourke</v>
      </c>
      <c r="B538" s="58">
        <f>IF(OR(GameCard318[[#This Row],[PA]]&gt;0,$E$521="Win (FORFEIT)",L538="Yes"),1,"")</f>
        <v>1</v>
      </c>
      <c r="C538" s="33">
        <v>3</v>
      </c>
      <c r="D538" s="33">
        <v>3</v>
      </c>
      <c r="E538" s="33">
        <v>1</v>
      </c>
      <c r="F538" s="33">
        <v>1</v>
      </c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Scott Unger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Chris Wilkerson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Brian Klembara</v>
      </c>
      <c r="B541" s="68">
        <f>IF(OR(GameCard318[[#This Row],[PA]]&gt;0,$E$521="Win (FORFEIT)",L541="Yes"),1,"")</f>
        <v>1</v>
      </c>
      <c r="C541" s="69">
        <v>3</v>
      </c>
      <c r="D541" s="69">
        <v>3</v>
      </c>
      <c r="E541" s="69">
        <v>1</v>
      </c>
      <c r="F541" s="69">
        <v>1</v>
      </c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Pat Varisco</v>
      </c>
      <c r="B542" s="58">
        <f>IF(OR(GameCard318[[#This Row],[PA]]&gt;0,$E$521="Win (FORFEIT)",L542="Yes"),1,"")</f>
        <v>1</v>
      </c>
      <c r="C542" s="33">
        <v>3</v>
      </c>
      <c r="D542" s="33">
        <v>3</v>
      </c>
      <c r="E542" s="33">
        <v>2</v>
      </c>
      <c r="F542" s="33">
        <v>1</v>
      </c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Norm Cutler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Mike Carriere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Dennis Layok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Steve McCullough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>Logan Adler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33</v>
      </c>
      <c r="D549" s="45">
        <f t="shared" ref="D549" si="122">SUM(D524:D548)</f>
        <v>30</v>
      </c>
      <c r="E549" s="44">
        <f t="shared" ref="E549" si="123">SUM(E524:E548)</f>
        <v>12</v>
      </c>
      <c r="F549" s="44">
        <f t="shared" ref="F549" si="124">SUM(F524:F548)</f>
        <v>7</v>
      </c>
      <c r="G549" s="44">
        <f t="shared" ref="G549" si="125">SUM(G524:G548)</f>
        <v>7</v>
      </c>
      <c r="H549" s="44">
        <f t="shared" ref="H549" si="126">SUM(H524:H548)</f>
        <v>2</v>
      </c>
      <c r="I549" s="44">
        <f t="shared" ref="I549" si="127">SUM(I524:I548)</f>
        <v>1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42961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103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Tyler O'Rourke</v>
      </c>
      <c r="B556" s="58">
        <f>IF(OR(GameCard419[[#This Row],[PA]]&gt;0,$E$553="Win (FORFEIT)",L556="Yes"),1,"")</f>
        <v>1</v>
      </c>
      <c r="C556" s="33">
        <v>3</v>
      </c>
      <c r="D556" s="33">
        <v>3</v>
      </c>
      <c r="E556" s="33">
        <v>2</v>
      </c>
      <c r="F556" s="33">
        <v>1</v>
      </c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Dan Lombardo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Andrew Gauido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Robert Matta</v>
      </c>
      <c r="B559" s="68">
        <f>IF(OR(GameCard419[[#This Row],[PA]]&gt;0,$E$553="Win (FORFEIT)",L559="Yes"),1,"")</f>
        <v>1</v>
      </c>
      <c r="C559" s="69">
        <v>3</v>
      </c>
      <c r="D559" s="69">
        <v>2</v>
      </c>
      <c r="E559" s="69">
        <v>1</v>
      </c>
      <c r="F559" s="69">
        <v>1</v>
      </c>
      <c r="G559" s="69"/>
      <c r="H559" s="69"/>
      <c r="I559" s="69">
        <v>1</v>
      </c>
      <c r="J559" s="70">
        <v>1</v>
      </c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Ryan Murphy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Ricardo Barretto</v>
      </c>
      <c r="B561" s="68">
        <f>IF(OR(GameCard419[[#This Row],[PA]]&gt;0,$E$553="Win (FORFEIT)",L561="Yes"),1,"")</f>
        <v>1</v>
      </c>
      <c r="C561" s="69">
        <v>2</v>
      </c>
      <c r="D561" s="69">
        <v>0</v>
      </c>
      <c r="E561" s="69">
        <v>0</v>
      </c>
      <c r="F561" s="69">
        <v>1</v>
      </c>
      <c r="G561" s="69"/>
      <c r="H561" s="69"/>
      <c r="I561" s="69">
        <v>2</v>
      </c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Josh Susco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Mike Capobianco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Brian Loftus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Jared Modzelewski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Jake Sherwood</v>
      </c>
      <c r="B566" s="58">
        <f>IF(OR(GameCard419[[#This Row],[PA]]&gt;0,$E$553="Win (FORFEIT)",L566="Yes"),1,"")</f>
        <v>1</v>
      </c>
      <c r="C566" s="33">
        <v>3</v>
      </c>
      <c r="D566" s="33">
        <v>3</v>
      </c>
      <c r="E566" s="33">
        <v>1</v>
      </c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Tony Rivera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Randy Ho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Donald Bill</v>
      </c>
      <c r="B569" s="68">
        <f>IF(OR(GameCard419[[#This Row],[PA]]&gt;0,$E$553="Win (FORFEIT)",L569="Yes"),1,"")</f>
        <v>1</v>
      </c>
      <c r="C569" s="69">
        <v>3</v>
      </c>
      <c r="D569" s="69">
        <v>3</v>
      </c>
      <c r="E569" s="69">
        <v>1</v>
      </c>
      <c r="F569" s="69"/>
      <c r="G569" s="69">
        <v>1</v>
      </c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Tim O'Rourke</v>
      </c>
      <c r="B570" s="58">
        <f>IF(OR(GameCard419[[#This Row],[PA]]&gt;0,$E$553="Win (FORFEIT)",L570="Yes"),1,"")</f>
        <v>1</v>
      </c>
      <c r="C570" s="33">
        <v>2</v>
      </c>
      <c r="D570" s="33">
        <v>2</v>
      </c>
      <c r="E570" s="33">
        <v>1</v>
      </c>
      <c r="F570" s="33"/>
      <c r="G570" s="33">
        <v>1</v>
      </c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Scott Unger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Chris Wilkerson</v>
      </c>
      <c r="B572" s="58">
        <f>IF(OR(GameCard419[[#This Row],[PA]]&gt;0,$E$553="Win (FORFEIT)",L572="Yes"),1,"")</f>
        <v>1</v>
      </c>
      <c r="C572" s="33">
        <v>2</v>
      </c>
      <c r="D572" s="33">
        <v>2</v>
      </c>
      <c r="E572" s="33">
        <v>0</v>
      </c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Brian Klembara</v>
      </c>
      <c r="B573" s="68">
        <f>IF(OR(GameCard419[[#This Row],[PA]]&gt;0,$E$553="Win (FORFEIT)",L573="Yes"),1,"")</f>
        <v>1</v>
      </c>
      <c r="C573" s="69">
        <v>3</v>
      </c>
      <c r="D573" s="69">
        <v>2</v>
      </c>
      <c r="E573" s="69">
        <v>0</v>
      </c>
      <c r="F573" s="69"/>
      <c r="G573" s="69">
        <v>1</v>
      </c>
      <c r="H573" s="69"/>
      <c r="I573" s="69">
        <v>1</v>
      </c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Pat Varisco</v>
      </c>
      <c r="B574" s="58">
        <f>IF(OR(GameCard419[[#This Row],[PA]]&gt;0,$E$553="Win (FORFEIT)",L574="Yes"),1,"")</f>
        <v>1</v>
      </c>
      <c r="C574" s="33">
        <v>3</v>
      </c>
      <c r="D574" s="33">
        <v>3</v>
      </c>
      <c r="E574" s="33">
        <v>0</v>
      </c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Norm Cutler</v>
      </c>
      <c r="B575" s="68">
        <f>IF(OR(GameCard419[[#This Row],[PA]]&gt;0,$E$553="Win (FORFEIT)",L575="Yes"),1,"")</f>
        <v>1</v>
      </c>
      <c r="C575" s="69">
        <v>2</v>
      </c>
      <c r="D575" s="69">
        <v>2</v>
      </c>
      <c r="E575" s="69">
        <v>0</v>
      </c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Mike Carriere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Dennis Layok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Steve McCullough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>Logan Adler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26</v>
      </c>
      <c r="D581" s="45">
        <f t="shared" ref="D581" si="130">SUM(D556:D580)</f>
        <v>22</v>
      </c>
      <c r="E581" s="44">
        <f t="shared" ref="E581" si="131">SUM(E556:E580)</f>
        <v>6</v>
      </c>
      <c r="F581" s="44">
        <f t="shared" ref="F581" si="132">SUM(F556:F580)</f>
        <v>3</v>
      </c>
      <c r="G581" s="44">
        <f t="shared" ref="G581" si="133">SUM(G556:G580)</f>
        <v>3</v>
      </c>
      <c r="H581" s="44">
        <f t="shared" ref="H581" si="134">SUM(H556:H580)</f>
        <v>0</v>
      </c>
      <c r="I581" s="44">
        <f t="shared" ref="I581" si="135">SUM(I556:I580)</f>
        <v>4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42962</v>
      </c>
      <c r="C585" s="85"/>
      <c r="D585" s="13" t="s">
        <v>38</v>
      </c>
      <c r="E585" s="86" t="s">
        <v>47</v>
      </c>
      <c r="F585" s="86"/>
      <c r="G585" s="23" t="s">
        <v>13</v>
      </c>
      <c r="H585" s="90" t="s">
        <v>104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Tyler O'Rourke</v>
      </c>
      <c r="B588" s="58">
        <f>IF(OR(GameCard520[[#This Row],[PA]]&gt;0,$E$585="Win (FORFEIT)",L588="Yes"),1,"")</f>
        <v>1</v>
      </c>
      <c r="C588" s="33">
        <v>6</v>
      </c>
      <c r="D588" s="33">
        <v>6</v>
      </c>
      <c r="E588" s="33">
        <v>3</v>
      </c>
      <c r="F588" s="33">
        <v>3</v>
      </c>
      <c r="G588" s="33">
        <v>1</v>
      </c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Dan Lombardo</v>
      </c>
      <c r="B589" s="68">
        <f>IF(OR(GameCard520[[#This Row],[PA]]&gt;0,$E$585="Win (FORFEIT)",L589="Yes"),1,"")</f>
        <v>1</v>
      </c>
      <c r="C589" s="69">
        <v>6</v>
      </c>
      <c r="D589" s="69">
        <v>6</v>
      </c>
      <c r="E589" s="69">
        <v>2</v>
      </c>
      <c r="F589" s="69">
        <v>1</v>
      </c>
      <c r="G589" s="69">
        <v>2</v>
      </c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Andrew Gauido</v>
      </c>
      <c r="B590" s="58">
        <f>IF(OR(GameCard520[[#This Row],[PA]]&gt;0,$E$585="Win (FORFEIT)",L590="Yes"),1,"")</f>
        <v>1</v>
      </c>
      <c r="C590" s="33">
        <v>5</v>
      </c>
      <c r="D590" s="33">
        <v>3</v>
      </c>
      <c r="E590" s="33">
        <v>1</v>
      </c>
      <c r="F590" s="33">
        <v>1</v>
      </c>
      <c r="G590" s="33">
        <v>3</v>
      </c>
      <c r="H590" s="33"/>
      <c r="I590" s="33">
        <v>2</v>
      </c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Robert Matta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Ryan Murphy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Ricardo Barretto</v>
      </c>
      <c r="B593" s="68">
        <f>IF(OR(GameCard520[[#This Row],[PA]]&gt;0,$E$585="Win (FORFEIT)",L593="Yes"),1,"")</f>
        <v>1</v>
      </c>
      <c r="C593" s="69">
        <v>5</v>
      </c>
      <c r="D593" s="69">
        <v>5</v>
      </c>
      <c r="E593" s="69">
        <v>3</v>
      </c>
      <c r="F593" s="69">
        <v>1</v>
      </c>
      <c r="G593" s="69">
        <v>2</v>
      </c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Josh Susco</v>
      </c>
      <c r="B594" s="58">
        <f>IF(OR(GameCard520[[#This Row],[PA]]&gt;0,$E$585="Win (FORFEIT)",L594="Yes"),1,"")</f>
        <v>1</v>
      </c>
      <c r="C594" s="33">
        <v>6</v>
      </c>
      <c r="D594" s="33">
        <v>4</v>
      </c>
      <c r="E594" s="33">
        <v>4</v>
      </c>
      <c r="F594" s="33">
        <v>2</v>
      </c>
      <c r="G594" s="33">
        <v>3</v>
      </c>
      <c r="H594" s="33">
        <v>1</v>
      </c>
      <c r="I594" s="33">
        <v>1</v>
      </c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Mike Capobianco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Brian Loftus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Jared Modzelewski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Jake Sherwood</v>
      </c>
      <c r="B598" s="58">
        <f>IF(OR(GameCard520[[#This Row],[PA]]&gt;0,$E$585="Win (FORFEIT)",L598="Yes"),1,"")</f>
        <v>1</v>
      </c>
      <c r="C598" s="33">
        <v>5</v>
      </c>
      <c r="D598" s="33">
        <v>4</v>
      </c>
      <c r="E598" s="33">
        <v>2</v>
      </c>
      <c r="F598" s="33">
        <v>3</v>
      </c>
      <c r="G598" s="33">
        <v>1</v>
      </c>
      <c r="H598" s="33"/>
      <c r="I598" s="33">
        <v>1</v>
      </c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Tony Rivera</v>
      </c>
      <c r="B599" s="68">
        <f>IF(OR(GameCard520[[#This Row],[PA]]&gt;0,$E$585="Win (FORFEIT)",L599="Yes"),1,"")</f>
        <v>1</v>
      </c>
      <c r="C599" s="69">
        <v>5</v>
      </c>
      <c r="D599" s="69">
        <v>4</v>
      </c>
      <c r="E599" s="69">
        <v>3</v>
      </c>
      <c r="F599" s="69">
        <v>3</v>
      </c>
      <c r="G599" s="69">
        <v>2</v>
      </c>
      <c r="H599" s="69"/>
      <c r="I599" s="69">
        <v>1</v>
      </c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Randy Ho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Donald Bill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Tim O'Rourke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Scott Unger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Chris Wilkerson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Brian Klembara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Pat Varisco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Norm Cutler</v>
      </c>
      <c r="B607" s="68">
        <f>IF(OR(GameCard520[[#This Row],[PA]]&gt;0,$E$585="Win (FORFEIT)",L607="Yes"),1,"")</f>
        <v>1</v>
      </c>
      <c r="C607" s="69">
        <v>5</v>
      </c>
      <c r="D607" s="69">
        <v>5</v>
      </c>
      <c r="E607" s="69">
        <v>3</v>
      </c>
      <c r="F607" s="69">
        <v>2</v>
      </c>
      <c r="G607" s="69">
        <v>2</v>
      </c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Mike Carriere</v>
      </c>
      <c r="B608" s="58">
        <f>IF(OR(GameCard520[[#This Row],[PA]]&gt;0,$E$585="Win (FORFEIT)",L608="Yes"),1,"")</f>
        <v>1</v>
      </c>
      <c r="C608" s="33">
        <v>5</v>
      </c>
      <c r="D608" s="33">
        <v>4</v>
      </c>
      <c r="E608" s="33">
        <v>1</v>
      </c>
      <c r="F608" s="33">
        <v>3</v>
      </c>
      <c r="G608" s="33">
        <v>1</v>
      </c>
      <c r="H608" s="33"/>
      <c r="I608" s="33">
        <v>1</v>
      </c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Dennis Layok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Steve McCullough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>Logan Adler</v>
      </c>
      <c r="B611" s="68">
        <f>IF(OR(GameCard520[[#This Row],[PA]]&gt;0,$E$585="Win (FORFEIT)",L611="Yes"),1,"")</f>
        <v>1</v>
      </c>
      <c r="C611" s="69">
        <v>5</v>
      </c>
      <c r="D611" s="69">
        <v>3</v>
      </c>
      <c r="E611" s="69">
        <v>1</v>
      </c>
      <c r="F611" s="69">
        <v>1</v>
      </c>
      <c r="G611" s="69">
        <v>3</v>
      </c>
      <c r="H611" s="69">
        <v>1</v>
      </c>
      <c r="I611" s="69">
        <v>1</v>
      </c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53</v>
      </c>
      <c r="D613" s="45">
        <f t="shared" ref="D613" si="138">SUM(D588:D612)</f>
        <v>44</v>
      </c>
      <c r="E613" s="44">
        <f t="shared" ref="E613" si="139">SUM(E588:E612)</f>
        <v>23</v>
      </c>
      <c r="F613" s="44">
        <f t="shared" ref="F613" si="140">SUM(F588:F612)</f>
        <v>20</v>
      </c>
      <c r="G613" s="44">
        <f t="shared" ref="G613" si="141">SUM(G588:G612)</f>
        <v>20</v>
      </c>
      <c r="H613" s="44">
        <f t="shared" ref="H613" si="142">SUM(H588:H612)</f>
        <v>2</v>
      </c>
      <c r="I613" s="44">
        <f t="shared" ref="I613" si="143">SUM(I588:I612)</f>
        <v>7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42969</v>
      </c>
      <c r="C617" s="85"/>
      <c r="D617" s="13" t="s">
        <v>38</v>
      </c>
      <c r="E617" s="86" t="s">
        <v>74</v>
      </c>
      <c r="F617" s="86"/>
      <c r="G617" s="23" t="s">
        <v>13</v>
      </c>
      <c r="H617" s="90" t="s">
        <v>101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Tyler O'Rourke</v>
      </c>
      <c r="B620" s="58">
        <f>IF(OR(GameCard621[[#This Row],[PA]]&gt;0,$E$617="Win (FORFEIT)",L620="Yes"),1,"")</f>
        <v>1</v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Dan Lombardo</v>
      </c>
      <c r="B621" s="68">
        <f>IF(OR(GameCard621[[#This Row],[PA]]&gt;0,$E$617="Win (FORFEIT)",L621="Yes"),1,"")</f>
        <v>1</v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Andrew Gauido</v>
      </c>
      <c r="B622" s="58">
        <f>IF(OR(GameCard621[[#This Row],[PA]]&gt;0,$E$617="Win (FORFEIT)",L622="Yes"),1,"")</f>
        <v>1</v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Robert Matta</v>
      </c>
      <c r="B623" s="68">
        <f>IF(OR(GameCard621[[#This Row],[PA]]&gt;0,$E$617="Win (FORFEIT)",L623="Yes"),1,"")</f>
        <v>1</v>
      </c>
      <c r="C623" s="69"/>
      <c r="D623" s="69"/>
      <c r="E623" s="69"/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Ryan Murphy</v>
      </c>
      <c r="B624" s="58">
        <f>IF(OR(GameCard621[[#This Row],[PA]]&gt;0,$E$617="Win (FORFEIT)",L624="Yes"),1,"")</f>
        <v>1</v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Ricardo Barretto</v>
      </c>
      <c r="B625" s="68">
        <f>IF(OR(GameCard621[[#This Row],[PA]]&gt;0,$E$617="Win (FORFEIT)",L625="Yes"),1,"")</f>
        <v>1</v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Josh Susco</v>
      </c>
      <c r="B626" s="58">
        <f>IF(OR(GameCard621[[#This Row],[PA]]&gt;0,$E$617="Win (FORFEIT)",L626="Yes"),1,"")</f>
        <v>1</v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Mike Capobianco</v>
      </c>
      <c r="B627" s="68">
        <f>IF(OR(GameCard621[[#This Row],[PA]]&gt;0,$E$617="Win (FORFEIT)",L627="Yes"),1,"")</f>
        <v>1</v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Brian Loftus</v>
      </c>
      <c r="B628" s="58">
        <f>IF(OR(GameCard621[[#This Row],[PA]]&gt;0,$E$617="Win (FORFEIT)",L628="Yes"),1,"")</f>
        <v>1</v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Jared Modzelewski</v>
      </c>
      <c r="B629" s="68">
        <f>IF(OR(GameCard621[[#This Row],[PA]]&gt;0,$E$617="Win (FORFEIT)",L629="Yes"),1,"")</f>
        <v>1</v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Jake Sherwood</v>
      </c>
      <c r="B630" s="58">
        <f>IF(OR(GameCard621[[#This Row],[PA]]&gt;0,$E$617="Win (FORFEIT)",L630="Yes"),1,"")</f>
        <v>1</v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Tony Rivera</v>
      </c>
      <c r="B631" s="68">
        <f>IF(OR(GameCard621[[#This Row],[PA]]&gt;0,$E$617="Win (FORFEIT)",L631="Yes"),1,"")</f>
        <v>1</v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Randy Ho</v>
      </c>
      <c r="B632" s="58">
        <f>IF(OR(GameCard621[[#This Row],[PA]]&gt;0,$E$617="Win (FORFEIT)",L632="Yes"),1,"")</f>
        <v>1</v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Donald Bill</v>
      </c>
      <c r="B633" s="68">
        <f>IF(OR(GameCard621[[#This Row],[PA]]&gt;0,$E$617="Win (FORFEIT)",L633="Yes"),1,"")</f>
        <v>1</v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Tim O'Rourke</v>
      </c>
      <c r="B634" s="58">
        <f>IF(OR(GameCard621[[#This Row],[PA]]&gt;0,$E$617="Win (FORFEIT)",L634="Yes"),1,"")</f>
        <v>1</v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Scott Unger</v>
      </c>
      <c r="B635" s="68">
        <f>IF(OR(GameCard621[[#This Row],[PA]]&gt;0,$E$617="Win (FORFEIT)",L635="Yes"),1,"")</f>
        <v>1</v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Chris Wilkerson</v>
      </c>
      <c r="B636" s="58">
        <f>IF(OR(GameCard621[[#This Row],[PA]]&gt;0,$E$617="Win (FORFEIT)",L636="Yes"),1,"")</f>
        <v>1</v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Brian Klembara</v>
      </c>
      <c r="B637" s="68">
        <f>IF(OR(GameCard621[[#This Row],[PA]]&gt;0,$E$617="Win (FORFEIT)",L637="Yes"),1,"")</f>
        <v>1</v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Pat Varisco</v>
      </c>
      <c r="B638" s="58">
        <f>IF(OR(GameCard621[[#This Row],[PA]]&gt;0,$E$617="Win (FORFEIT)",L638="Yes"),1,"")</f>
        <v>1</v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Norm Cutler</v>
      </c>
      <c r="B639" s="68">
        <f>IF(OR(GameCard621[[#This Row],[PA]]&gt;0,$E$617="Win (FORFEIT)",L639="Yes"),1,"")</f>
        <v>1</v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Mike Carriere</v>
      </c>
      <c r="B640" s="58">
        <f>IF(OR(GameCard621[[#This Row],[PA]]&gt;0,$E$617="Win (FORFEIT)",L640="Yes"),1,"")</f>
        <v>1</v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Dennis Layok</v>
      </c>
      <c r="B641" s="68">
        <f>IF(OR(GameCard621[[#This Row],[PA]]&gt;0,$E$617="Win (FORFEIT)",L641="Yes"),1,"")</f>
        <v>1</v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Steve McCullough</v>
      </c>
      <c r="B642" s="58">
        <f>IF(OR(GameCard621[[#This Row],[PA]]&gt;0,$E$617="Win (FORFEIT)",L642="Yes"),1,"")</f>
        <v>1</v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>Logan Adler</v>
      </c>
      <c r="B643" s="68">
        <f>IF(OR(GameCard621[[#This Row],[PA]]&gt;0,$E$617="Win (FORFEIT)",L643="Yes"),1,"")</f>
        <v>1</v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>
        <f>IF(OR(GameCard621[[#This Row],[PA]]&gt;0,$E$617="Win (FORFEIT)",L644="Yes"),1,"")</f>
        <v>1</v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0</v>
      </c>
      <c r="D645" s="45">
        <f t="shared" ref="D645" si="146">SUM(D620:D644)</f>
        <v>0</v>
      </c>
      <c r="E645" s="44">
        <f t="shared" ref="E645" si="147">SUM(E620:E644)</f>
        <v>0</v>
      </c>
      <c r="F645" s="44">
        <f t="shared" ref="F645" si="148">SUM(F620:F644)</f>
        <v>0</v>
      </c>
      <c r="G645" s="44">
        <f t="shared" ref="G645" si="149">SUM(G620:G644)</f>
        <v>0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2017-09-02T14:49:16Z</dcterms:modified>
</cp:coreProperties>
</file>