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<sst xmlns="http://schemas.openxmlformats.org/spreadsheetml/2006/main" count="966" uniqueCount="104">
  <si>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</si>
  <si>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</si>
  <si>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</si>
  <si>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</si>
  <si>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</si>
  <si>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</si>
  <si>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</si>
  <si>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</si>
  <si>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</si>
  <si>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</si>
  <si>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</si>
  <si>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</si>
  <si>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</si>
  <si>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</si>
  <si>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</si>
  <si>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</si>
  <si>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</si>
  <si>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</si>
  <si>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</si>
  <si>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</si>
  <si>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</si>
  <si>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</si>
  <si>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</si>
  <si>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</si>
  <si>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</si>
  <si>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</si>
  <si>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</si>
  <si>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</si>
  <si>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</si>
  <si>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</si>
  <si>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</si>
  <si>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</si>
  <si>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</si>
  <si>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</si>
  <si>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</si>
  <si>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</si>
  <si>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</si>
  <si>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</si>
  <si>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</si>
  <si>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</si>
  <si>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</si>
  <si>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</si>
  <si>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</si>
  <si>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</si>
  <si>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</si>
  <si>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</si>
  <si>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</si>
  <si>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</si>
  <si>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</si>
  <si>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</si>
  <si>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</si>
  <si>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</si>
  <si>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</si>
  <si>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</si>
  <si>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</si>
  <si>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</si>
  <si>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</si>
  <si>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</si>
  <si>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</si>
  <si>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</si>
  <si>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</si>
  <si>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</si>
  <si>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</si>
  <si>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</si>
  <si>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</si>
  <si>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</si>
  <si>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</si>
  <si>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</si>
  <si>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</si>
  <si>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</si>
  <si>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</si>
  <si>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</si>
  <si>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</si>
  <si>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</si>
  <si>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</si>
  <si>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</si>
  <si>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</si>
  <si>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</si>
  <si>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</si>
  <si>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</si>
  <si>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</si>
  <si>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</si>
  <si>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Tony Willie</t>
  </si>
  <si>
    <t>Joe Brown</t>
  </si>
  <si>
    <t>DJ Bruckenthal</t>
  </si>
  <si>
    <t>Charlie Coates</t>
  </si>
  <si>
    <t>Joe Coates</t>
  </si>
  <si>
    <t>Mike Coates</t>
  </si>
  <si>
    <t>Joe Como</t>
  </si>
  <si>
    <t>Tyler Edwards</t>
  </si>
  <si>
    <t>Mark Fracker</t>
  </si>
  <si>
    <t>Connor Miller</t>
  </si>
  <si>
    <t>Matt Myslewski</t>
  </si>
  <si>
    <t>Matt Tavella</t>
  </si>
  <si>
    <t>Kirk Daley</t>
  </si>
  <si>
    <t>Tim Frawley</t>
  </si>
  <si>
    <t>Big Buddha Bethel</t>
  </si>
  <si>
    <t>Army of Trees</t>
  </si>
  <si>
    <t>RDD</t>
  </si>
  <si>
    <t>Wamprats</t>
  </si>
  <si>
    <t>Kyle Markward</t>
  </si>
  <si>
    <t>S Johnson</t>
  </si>
  <si>
    <t>Jeremy Graves</t>
  </si>
  <si>
    <t>Dave Coates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</si>
</sst>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3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>
      <alignment vertical="center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4" sqref="B24:C24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2" t="s">
        <v>16</v>
      </c>
      <c r="B2" s="72"/>
      <c r="C2" s="76" t="s">
        <v>96</v>
      </c>
      <c r="D2" s="76"/>
      <c r="E2" s="76"/>
      <c r="F2" s="54"/>
      <c r="G2" s="55" t="s">
        <v>55</v>
      </c>
      <c r="H2" s="51">
        <f>GAMES!B4</f>
        <v>14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7">
        <f>SUM(GAMES!M9:M617)</f>
        <v>20</v>
      </c>
      <c r="D3" s="77"/>
      <c r="E3" s="77"/>
      <c r="F3" s="54"/>
      <c r="G3" s="55" t="s">
        <v>56</v>
      </c>
      <c r="H3" s="51">
        <f>GAMES!B5</f>
        <v>6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3" t="s">
        <v>15</v>
      </c>
      <c r="C6" s="73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4" t="s">
        <v>82</v>
      </c>
      <c r="C7" s="74"/>
      <c r="D7" s="1">
        <f>SUM(GAMES!B12,GAMES!B44,GAMES!B76,GAMES!B108,GAMES!B140,GAMES!B172,GAMES!B204,GAMES!B236,GAMES!B268,GAMES!B300,GAMES!B332,GAMES!B364,GAMES!B396,GAMES!B428,GAMES!B460,GAMES!B492,GAMES!B524,GAMES!B556,GAMES!B588,GAMES!B620)</f>
        <v>20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72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63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33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26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19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3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6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0.52380952380952384</v>
      </c>
      <c r="N7" s="81" t="s">
        <v>77</v>
      </c>
      <c r="O7" s="82"/>
      <c r="P7" s="62" t="str">
        <f>IF(AND(D7&gt;=4,B7&lt;&gt;""),"Yes","No")</f>
        <v>Yes</v>
      </c>
    </row>
    <row r="8" spans="1:45" ht="15" customHeight="1">
      <c r="A8" s="7">
        <v>2</v>
      </c>
      <c r="B8" s="75" t="s">
        <v>83</v>
      </c>
      <c r="C8" s="75"/>
      <c r="D8" s="2">
        <f>SUM(GAMES!B13,GAMES!B45,GAMES!B77,GAMES!B109,GAMES!B141,GAMES!B173,GAMES!B205,GAMES!B237,GAMES!B269,GAMES!B301,GAMES!B333,GAMES!B365,GAMES!B397,GAMES!B429,GAMES!B461,GAMES!B493,GAMES!B525,GAMES!B557,GAMES!B589,GAMES!B621)</f>
        <v>18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58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55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29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16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22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2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1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0.52727272727272723</v>
      </c>
      <c r="N8" s="81" t="s">
        <v>77</v>
      </c>
      <c r="O8" s="82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4" t="s">
        <v>84</v>
      </c>
      <c r="C9" s="74"/>
      <c r="D9" s="1">
        <f>SUM(GAMES!B14,GAMES!B46,GAMES!B78,GAMES!B110,GAMES!B142,GAMES!B174,GAMES!B206,GAMES!B238,GAMES!B270,GAMES!B302,GAMES!B334,GAMES!B366,GAMES!B398,GAMES!B430,GAMES!B462,GAMES!B494,GAMES!B526,GAMES!B558,GAMES!B590,GAMES!B622)</f>
        <v>13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45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42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16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17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9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2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1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3</v>
      </c>
      <c r="M9" s="6">
        <f t="shared" si="0"/>
        <v>0.38095238095238093</v>
      </c>
      <c r="N9" s="81" t="s">
        <v>77</v>
      </c>
      <c r="O9" s="82"/>
      <c r="P9" s="62" t="str">
        <f t="shared" si="1"/>
        <v>Yes</v>
      </c>
    </row>
    <row r="10" spans="1:45" ht="15" customHeight="1">
      <c r="A10" s="7">
        <v>4</v>
      </c>
      <c r="B10" s="75" t="s">
        <v>85</v>
      </c>
      <c r="C10" s="75"/>
      <c r="D10" s="2">
        <f>SUM(GAMES!B15,GAMES!B47,GAMES!B79,GAMES!B111,GAMES!B143,GAMES!B175,GAMES!B207,GAMES!B239,GAMES!B271,GAMES!B303,GAMES!B335,GAMES!B367,GAMES!B399,GAMES!B431,GAMES!B463,GAMES!B495,GAMES!B527,GAMES!B559,GAMES!B591,GAMES!B623)</f>
        <v>18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69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64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33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21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24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4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1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5</v>
      </c>
      <c r="M10" s="8">
        <f t="shared" si="0"/>
        <v>0.515625</v>
      </c>
      <c r="N10" s="81" t="s">
        <v>77</v>
      </c>
      <c r="O10" s="82"/>
      <c r="P10" s="63" t="str">
        <f t="shared" si="1"/>
        <v>Yes</v>
      </c>
    </row>
    <row r="11" spans="1:45" ht="15" customHeight="1">
      <c r="A11" s="5">
        <v>5</v>
      </c>
      <c r="B11" s="74" t="s">
        <v>86</v>
      </c>
      <c r="C11" s="74"/>
      <c r="D11" s="1">
        <f>SUM(GAMES!B16,GAMES!B48,GAMES!B80,GAMES!B112,GAMES!B144,GAMES!B176,GAMES!B208,GAMES!B240,GAMES!B272,GAMES!B304,GAMES!B336,GAMES!B368,GAMES!B400,GAMES!B432,GAMES!B464,GAMES!B496,GAMES!B528,GAMES!B560,GAMES!B592,GAMES!B624)</f>
        <v>19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67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65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32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14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25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0.49230769230769234</v>
      </c>
      <c r="N11" s="81" t="s">
        <v>77</v>
      </c>
      <c r="O11" s="82"/>
      <c r="P11" s="62" t="str">
        <f t="shared" si="1"/>
        <v>Yes</v>
      </c>
    </row>
    <row r="12" spans="1:45" ht="15" customHeight="1">
      <c r="A12" s="7">
        <v>6</v>
      </c>
      <c r="B12" s="75" t="s">
        <v>87</v>
      </c>
      <c r="C12" s="75"/>
      <c r="D12" s="2">
        <f>SUM(GAMES!B17,GAMES!B49,GAMES!B81,GAMES!B113,GAMES!B145,GAMES!B177,GAMES!B209,GAMES!B241,GAMES!B273,GAMES!B305,GAMES!B337,GAMES!B369,GAMES!B401,GAMES!B433,GAMES!B465,GAMES!B497,GAMES!B529,GAMES!B561,GAMES!B593,GAMES!B625)</f>
        <v>15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43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39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18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15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7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3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0.46153846153846156</v>
      </c>
      <c r="N12" s="81" t="s">
        <v>77</v>
      </c>
      <c r="O12" s="82"/>
      <c r="P12" s="63" t="str">
        <f t="shared" si="1"/>
        <v>Yes</v>
      </c>
    </row>
    <row r="13" spans="1:45" ht="15" customHeight="1">
      <c r="A13" s="5">
        <v>7</v>
      </c>
      <c r="B13" s="74" t="s">
        <v>88</v>
      </c>
      <c r="C13" s="74"/>
      <c r="D13" s="1">
        <f>SUM(GAMES!B18,GAMES!B50,GAMES!B82,GAMES!B114,GAMES!B146,GAMES!B178,GAMES!B210,GAMES!B242,GAMES!B274,GAMES!B306,GAMES!B338,GAMES!B370,GAMES!B402,GAMES!B434,GAMES!B466,GAMES!B498,GAMES!B530,GAMES!B562,GAMES!B594,GAMES!B626)</f>
        <v>14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43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36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21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14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4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7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0.58333333333333337</v>
      </c>
      <c r="N13" s="81" t="s">
        <v>77</v>
      </c>
      <c r="O13" s="82"/>
      <c r="P13" s="62" t="str">
        <f t="shared" si="1"/>
        <v>Yes</v>
      </c>
    </row>
    <row r="14" spans="1:45" ht="15" customHeight="1">
      <c r="A14" s="7">
        <v>8</v>
      </c>
      <c r="B14" s="75" t="s">
        <v>89</v>
      </c>
      <c r="C14" s="75"/>
      <c r="D14" s="2">
        <f>SUM(GAMES!B19,GAMES!B51,GAMES!B83,GAMES!B115,GAMES!B147,GAMES!B179,GAMES!B211,GAMES!B243,GAMES!B275,GAMES!B307,GAMES!B339,GAMES!B371,GAMES!B403,GAMES!B435,GAMES!B467,GAMES!B499,GAMES!B531,GAMES!B563,GAMES!B595,GAMES!B627)</f>
        <v>19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75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71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29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29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27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3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7</v>
      </c>
      <c r="M14" s="8">
        <f t="shared" si="0"/>
        <v>0.40845070422535212</v>
      </c>
      <c r="N14" s="81" t="s">
        <v>77</v>
      </c>
      <c r="O14" s="82"/>
      <c r="P14" s="63" t="str">
        <f t="shared" si="1"/>
        <v>Yes</v>
      </c>
    </row>
    <row r="15" spans="1:45" ht="15" customHeight="1">
      <c r="A15" s="5">
        <v>9</v>
      </c>
      <c r="B15" s="74" t="s">
        <v>90</v>
      </c>
      <c r="C15" s="74"/>
      <c r="D15" s="1">
        <f>SUM(GAMES!B20,GAMES!B52,GAMES!B84,GAMES!B116,GAMES!B148,GAMES!B180,GAMES!B212,GAMES!B244,GAMES!B276,GAMES!B308,GAMES!B340,GAMES!B372,GAMES!B404,GAMES!B436,GAMES!B468,GAMES!B500,GAMES!B532,GAMES!B564,GAMES!B596,GAMES!B628)</f>
        <v>7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24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22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8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6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6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2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0.36363636363636365</v>
      </c>
      <c r="N15" s="81" t="s">
        <v>77</v>
      </c>
      <c r="O15" s="82"/>
      <c r="P15" s="62" t="str">
        <f t="shared" si="1"/>
        <v>Yes</v>
      </c>
    </row>
    <row r="16" spans="1:45" ht="15" customHeight="1">
      <c r="A16" s="7">
        <v>10</v>
      </c>
      <c r="B16" s="75" t="s">
        <v>91</v>
      </c>
      <c r="C16" s="75"/>
      <c r="D16" s="2">
        <f>SUM(GAMES!B21,GAMES!B53,GAMES!B85,GAMES!B117,GAMES!B149,GAMES!B181,GAMES!B213,GAMES!B245,GAMES!B277,GAMES!B309,GAMES!B341,GAMES!B373,GAMES!B405,GAMES!B437,GAMES!B469,GAMES!B501,GAMES!B533,GAMES!B565,GAMES!B597,GAMES!B629)</f>
        <v>20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78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76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40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31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29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2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4</v>
      </c>
      <c r="M16" s="8">
        <f t="shared" si="0"/>
        <v>0.52631578947368418</v>
      </c>
      <c r="N16" s="81" t="s">
        <v>77</v>
      </c>
      <c r="O16" s="82"/>
      <c r="P16" s="63" t="str">
        <f t="shared" si="1"/>
        <v>Yes</v>
      </c>
    </row>
    <row r="17" spans="1:16" ht="15" customHeight="1">
      <c r="A17" s="5">
        <v>11</v>
      </c>
      <c r="B17" s="74" t="s">
        <v>92</v>
      </c>
      <c r="C17" s="74"/>
      <c r="D17" s="1">
        <f>SUM(GAMES!B22,GAMES!B54,GAMES!B86,GAMES!B118,GAMES!B150,GAMES!B182,GAMES!B214,GAMES!B246,GAMES!B278,GAMES!B310,GAMES!B342,GAMES!B374,GAMES!B406,GAMES!B438,GAMES!B470,GAMES!B502,GAMES!B534,GAMES!B566,GAMES!B598,GAMES!B630)</f>
        <v>18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66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61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36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25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20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3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1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2</v>
      </c>
      <c r="M17" s="6">
        <f t="shared" si="0"/>
        <v>0.5901639344262295</v>
      </c>
      <c r="N17" s="81" t="s">
        <v>77</v>
      </c>
      <c r="O17" s="82"/>
      <c r="P17" s="62" t="str">
        <f t="shared" si="1"/>
        <v>Yes</v>
      </c>
    </row>
    <row r="18" spans="1:16" ht="15" customHeight="1">
      <c r="A18" s="7">
        <v>12</v>
      </c>
      <c r="B18" s="75" t="s">
        <v>93</v>
      </c>
      <c r="C18" s="75"/>
      <c r="D18" s="2">
        <f>SUM(GAMES!B23,GAMES!B55,GAMES!B87,GAMES!B119,GAMES!B151,GAMES!B183,GAMES!B215,GAMES!B247,GAMES!B279,GAMES!B311,GAMES!B343,GAMES!B375,GAMES!B407,GAMES!B439,GAMES!B471,GAMES!B503,GAMES!B535,GAMES!B567,GAMES!B599,GAMES!B631)</f>
        <v>16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50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44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16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10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11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2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4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0.36363636363636365</v>
      </c>
      <c r="N18" s="81" t="s">
        <v>77</v>
      </c>
      <c r="O18" s="82"/>
      <c r="P18" s="63" t="str">
        <f t="shared" si="1"/>
        <v>Yes</v>
      </c>
    </row>
    <row r="19" spans="1:16" ht="15" customHeight="1">
      <c r="A19" s="5">
        <v>13</v>
      </c>
      <c r="B19" s="74" t="s">
        <v>94</v>
      </c>
      <c r="C19" s="74"/>
      <c r="D19" s="1">
        <f>SUM(GAMES!B24,GAMES!B56,GAMES!B88,GAMES!B120,GAMES!B152,GAMES!B184,GAMES!B216,GAMES!B248,GAMES!B280,GAMES!B312,GAMES!B344,GAMES!B376,GAMES!B408,GAMES!B440,GAMES!B472,GAMES!B504,GAMES!B536,GAMES!B568,GAMES!B600,GAMES!B632)</f>
        <v>1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0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0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0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0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0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0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</v>
      </c>
      <c r="N19" s="81" t="s">
        <v>77</v>
      </c>
      <c r="O19" s="82"/>
      <c r="P19" s="62" t="str">
        <f t="shared" si="1"/>
        <v>No</v>
      </c>
    </row>
    <row r="20" spans="1:16">
      <c r="A20" s="7">
        <v>14</v>
      </c>
      <c r="B20" s="75" t="s">
        <v>95</v>
      </c>
      <c r="C20" s="75"/>
      <c r="D20" s="2">
        <f>SUM(GAMES!B25,GAMES!B57,GAMES!B89,GAMES!B121,GAMES!B153,GAMES!B185,GAMES!B217,GAMES!B249,GAMES!B281,GAMES!B313,GAMES!B345,GAMES!B377,GAMES!B409,GAMES!B441,GAMES!B473,GAMES!B505,GAMES!B537,GAMES!B569,GAMES!B601,GAMES!B633)</f>
        <v>2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4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4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2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3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0.5</v>
      </c>
      <c r="N20" s="81" t="s">
        <v>77</v>
      </c>
      <c r="O20" s="82"/>
      <c r="P20" s="63" t="str">
        <f t="shared" si="1"/>
        <v>No</v>
      </c>
    </row>
    <row r="21" spans="1:16">
      <c r="A21" s="5">
        <v>15</v>
      </c>
      <c r="B21" s="74" t="s">
        <v>100</v>
      </c>
      <c r="C21" s="74"/>
      <c r="D21" s="1">
        <f>SUM(GAMES!B26,GAMES!B58,GAMES!B90,GAMES!B122,GAMES!B154,GAMES!B186,GAMES!B218,GAMES!B250,GAMES!B282,GAMES!B314,GAMES!B346,GAMES!B378,GAMES!B410,GAMES!B442,GAMES!B474,GAMES!B506,GAMES!B538,GAMES!B570,GAMES!B602,GAMES!B634)</f>
        <v>3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8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8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3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2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3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0.375</v>
      </c>
      <c r="N21" s="81" t="s">
        <v>77</v>
      </c>
      <c r="O21" s="82"/>
      <c r="P21" s="62" t="str">
        <f t="shared" si="1"/>
        <v>No</v>
      </c>
    </row>
    <row r="22" spans="1:16">
      <c r="A22" s="7">
        <v>16</v>
      </c>
      <c r="B22" s="75" t="s">
        <v>101</v>
      </c>
      <c r="C22" s="75"/>
      <c r="D22" s="2">
        <f>SUM(GAMES!B27,GAMES!B59,GAMES!B91,GAMES!B123,GAMES!B155,GAMES!B187,GAMES!B219,GAMES!B251,GAMES!B283,GAMES!B315,GAMES!B347,GAMES!B379,GAMES!B411,GAMES!B443,GAMES!B475,GAMES!B507,GAMES!B539,GAMES!B571,GAMES!B603,GAMES!B635)</f>
        <v>2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4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4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2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3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0.5</v>
      </c>
      <c r="N22" s="81" t="s">
        <v>77</v>
      </c>
      <c r="O22" s="82"/>
      <c r="P22" s="63" t="str">
        <f t="shared" si="1"/>
        <v>No</v>
      </c>
    </row>
    <row r="23" spans="1:16">
      <c r="A23" s="5">
        <v>17</v>
      </c>
      <c r="B23" s="74" t="s">
        <v>102</v>
      </c>
      <c r="C23" s="74"/>
      <c r="D23" s="1">
        <f>SUM(GAMES!B28,GAMES!B60,GAMES!B92,GAMES!B124,GAMES!B156,GAMES!B188,GAMES!B220,GAMES!B252,GAMES!B284,GAMES!B316,GAMES!B348,GAMES!B380,GAMES!B412,GAMES!B444,GAMES!B476,GAMES!B508,GAMES!B540,GAMES!B572,GAMES!B604,GAMES!B636)</f>
        <v>14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43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41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18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9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10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2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0.43902439024390244</v>
      </c>
      <c r="N23" s="81" t="s">
        <v>77</v>
      </c>
      <c r="O23" s="82"/>
      <c r="P23" s="62" t="str">
        <f t="shared" si="1"/>
        <v>Yes</v>
      </c>
    </row>
    <row r="24" spans="1:16">
      <c r="A24" s="7">
        <v>18</v>
      </c>
      <c r="B24" s="75" t="s">
        <v>103</v>
      </c>
      <c r="C24" s="75"/>
      <c r="D24" s="2">
        <f>SUM(GAMES!B29,GAMES!B61,GAMES!B93,GAMES!B125,GAMES!B157,GAMES!B189,GAMES!B221,GAMES!B253,GAMES!B285,GAMES!B317,GAMES!B349,GAMES!B381,GAMES!B413,GAMES!B445,GAMES!B477,GAMES!B509,GAMES!B541,GAMES!B573,GAMES!B605,GAMES!B637)</f>
        <v>2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0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0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0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</v>
      </c>
      <c r="N24" s="81" t="s">
        <v>77</v>
      </c>
      <c r="O24" s="82"/>
      <c r="P24" s="63" t="str">
        <f t="shared" si="1"/>
        <v>No</v>
      </c>
    </row>
    <row r="25" spans="1:16">
      <c r="A25" s="5">
        <v>19</v>
      </c>
      <c r="B25" s="74"/>
      <c r="C25" s="74"/>
      <c r="D25" s="1">
        <f>SUM(GAMES!B30,GAMES!B62,GAMES!B94,GAMES!B126,GAMES!B158,GAMES!B190,GAMES!B222,GAMES!B254,GAMES!B286,GAMES!B318,GAMES!B350,GAMES!B382,GAMES!B414,GAMES!B446,GAMES!B478,GAMES!B510,GAMES!B542,GAMES!B574,GAMES!B606,GAMES!B638)</f>
        <v>1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0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0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0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</v>
      </c>
      <c r="N25" s="81" t="s">
        <v>77</v>
      </c>
      <c r="O25" s="82"/>
      <c r="P25" s="62" t="str">
        <f t="shared" si="1"/>
        <v>No</v>
      </c>
    </row>
    <row r="26" spans="1:16">
      <c r="A26" s="7">
        <v>20</v>
      </c>
      <c r="B26" s="75"/>
      <c r="C26" s="75"/>
      <c r="D26" s="2">
        <f>SUM(GAMES!B31,GAMES!B63,GAMES!B95,GAMES!B127,GAMES!B159,GAMES!B191,GAMES!B223,GAMES!B255,GAMES!B287,GAMES!B319,GAMES!B351,GAMES!B383,GAMES!B415,GAMES!B447,GAMES!B479,GAMES!B511,GAMES!B543,GAMES!B575,GAMES!B607,GAMES!B639)</f>
        <v>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0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0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0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</v>
      </c>
      <c r="N26" s="81" t="s">
        <v>77</v>
      </c>
      <c r="O26" s="82"/>
      <c r="P26" s="63" t="str">
        <f t="shared" si="1"/>
        <v>No</v>
      </c>
    </row>
    <row r="27" spans="1:16">
      <c r="A27" s="5">
        <v>21</v>
      </c>
      <c r="B27" s="74"/>
      <c r="C27" s="74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0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1" t="s">
        <v>77</v>
      </c>
      <c r="O27" s="82"/>
      <c r="P27" s="62" t="str">
        <f t="shared" si="1"/>
        <v>No</v>
      </c>
    </row>
    <row r="28" spans="1:16">
      <c r="A28" s="7">
        <v>22</v>
      </c>
      <c r="B28" s="75"/>
      <c r="C28" s="75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1" t="s">
        <v>77</v>
      </c>
      <c r="O28" s="82"/>
      <c r="P28" s="63" t="str">
        <f t="shared" si="1"/>
        <v>No</v>
      </c>
    </row>
    <row r="29" spans="1:16">
      <c r="A29" s="5">
        <v>23</v>
      </c>
      <c r="B29" s="74"/>
      <c r="C29" s="74"/>
      <c r="D29" s="1">
        <f>SUM(GAMES!B34,GAMES!B66,GAMES!B98,GAMES!B130,GAMES!B162,GAMES!B194,GAMES!B226,GAMES!B258,GAMES!B290,GAMES!B322,GAMES!B354,GAMES!B386,GAMES!B418,GAMES!B450,GAMES!B482,GAMES!B514,GAMES!B546,GAMES!B578,GAMES!B610,GAMES!B642)</f>
        <v>1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1" t="s">
        <v>77</v>
      </c>
      <c r="O29" s="82"/>
      <c r="P29" s="62" t="str">
        <f t="shared" si="1"/>
        <v>No</v>
      </c>
    </row>
    <row r="30" spans="1:16">
      <c r="A30" s="7">
        <v>24</v>
      </c>
      <c r="B30" s="75"/>
      <c r="C30" s="75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1" t="s">
        <v>77</v>
      </c>
      <c r="O30" s="82"/>
      <c r="P30" s="63" t="str">
        <f t="shared" si="1"/>
        <v>No</v>
      </c>
    </row>
    <row r="31" spans="1:16" ht="15" thickBot="1">
      <c r="A31" s="9">
        <v>25</v>
      </c>
      <c r="B31" s="83"/>
      <c r="C31" s="83"/>
      <c r="D31" s="10">
        <f>SUM(GAMES!B36,GAMES!B68,GAMES!B100,GAMES!B132,GAMES!B164,GAMES!B196,GAMES!B228,GAMES!B260,GAMES!B292,GAMES!B324,GAMES!B356,GAMES!B388,GAMES!B420,GAMES!B452,GAMES!B484,GAMES!B516,GAMES!B548,GAMES!B580,GAMES!B612,GAMES!B644)</f>
        <v>1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1" t="s">
        <v>77</v>
      </c>
      <c r="O31" s="82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8" t="s">
        <v>17</v>
      </c>
      <c r="B33" s="79"/>
      <c r="C33" s="79"/>
      <c r="D33" s="80"/>
      <c r="E33" s="19">
        <f>SUM(E7:E32)</f>
        <v>749</v>
      </c>
      <c r="F33" s="20">
        <f>SUM(F7:F32)</f>
        <v>695</v>
      </c>
      <c r="G33" s="19">
        <f>SUM(G7:G32)</f>
        <v>336</v>
      </c>
      <c r="H33" s="19">
        <f>SUM(H7:H31)</f>
        <v>241</v>
      </c>
      <c r="I33" s="19">
        <f>SUM(I7:I31)</f>
        <v>217</v>
      </c>
      <c r="J33" s="19">
        <f>SUM(J7:J31)</f>
        <v>21</v>
      </c>
      <c r="K33" s="19">
        <f>SUM(K7:K31)</f>
        <v>32</v>
      </c>
      <c r="L33" s="19">
        <f>SUM(L7:L31)</f>
        <v>21</v>
      </c>
      <c r="M33" s="21">
        <f>IF(F33=0,"N/A",G33/F33)</f>
        <v>0.48345323741007196</v>
      </c>
      <c r="P33" s="60" t="str">
        <f>CONCATENATE(COUNTIF(P7:P31,"Yes")," Players Eligible")</f>
        <v>13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L637" sqref="L637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0" t="str">
        <f>'Team Card'!$C$2</f>
        <v>Big Buddha Bethel</v>
      </c>
      <c r="C2" s="90"/>
      <c r="D2" s="91" t="s">
        <v>50</v>
      </c>
      <c r="E2" s="91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0">
        <f>SUM(K9,K41,K73,K105,K137,K169,K201,K233,K265,K297,K329,K361,K393,K425,K457,K489,K521,K553,K585,K617)</f>
        <v>14</v>
      </c>
      <c r="C4" s="90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0">
        <f>SUM(L9,L41,L73,L105,L137,L169,L201,L233,L265,L297,L329,L361,L393,L425,L457,L489,L521,L553,L585,L617)</f>
        <v>6</v>
      </c>
      <c r="C5" s="90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8" t="s">
        <v>18</v>
      </c>
      <c r="B7" s="88"/>
      <c r="C7" s="88"/>
      <c r="D7" s="88"/>
      <c r="E7" s="88"/>
      <c r="F7" s="88"/>
      <c r="G7" s="88"/>
      <c r="H7" s="88"/>
      <c r="I7" s="88"/>
      <c r="J7" s="88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36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4">
        <v>42854</v>
      </c>
      <c r="C9" s="84"/>
      <c r="D9" s="13" t="s">
        <v>38</v>
      </c>
      <c r="E9" s="85" t="s">
        <v>46</v>
      </c>
      <c r="F9" s="85"/>
      <c r="G9" s="23" t="s">
        <v>13</v>
      </c>
      <c r="H9" s="89" t="s">
        <v>43</v>
      </c>
      <c r="I9" s="89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1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1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1" t="s">
        <v>42</v>
      </c>
      <c r="BD11" s="31">
        <v>6</v>
      </c>
    </row>
    <row r="12" spans="1:56" ht="20.25" customHeight="1">
      <c r="A12" s="22" t="str">
        <f>IF('Team Card'!$B$7="","",'Team Card'!$B$7)</f>
        <v>Tony Willie</v>
      </c>
      <c r="B12" s="58">
        <f>IF(OR(GameCard[[#This Row],[PA]]&gt;0,$E$9="Win (FORFEIT)",L12="Yes"),1,"")</f>
        <v>1</v>
      </c>
      <c r="C12" s="33">
        <v>4</v>
      </c>
      <c r="D12" s="33">
        <v>4</v>
      </c>
      <c r="E12" s="33">
        <v>1</v>
      </c>
      <c r="F12" s="33">
        <v>1</v>
      </c>
      <c r="G12" s="33">
        <v>1</v>
      </c>
      <c r="H12" s="33"/>
      <c r="I12" s="33"/>
      <c r="J12" s="34"/>
      <c r="K12" s="49"/>
      <c r="L12" s="66" t="s">
        <v>81</v>
      </c>
      <c r="M12" s="49">
        <v>0</v>
      </c>
      <c r="N12" s="49"/>
      <c r="AW12" s="71" t="s">
        <v>43</v>
      </c>
      <c r="BD12" s="31">
        <v>7</v>
      </c>
    </row>
    <row r="13" spans="1:56" ht="20.25" customHeight="1">
      <c r="A13" s="12" t="str">
        <f>IF('Team Card'!$B$8="","",'Team Card'!$B$8)</f>
        <v>Joe Brown</v>
      </c>
      <c r="B13" s="68">
        <f>IF(OR(GameCard[[#This Row],[PA]]&gt;0,$E$9="Win (FORFEIT)",L13="Yes"),1,"")</f>
        <v>1</v>
      </c>
      <c r="C13" s="69">
        <v>4</v>
      </c>
      <c r="D13" s="69">
        <v>4</v>
      </c>
      <c r="E13" s="69">
        <v>1</v>
      </c>
      <c r="F13" s="69">
        <v>2</v>
      </c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1" t="s">
        <v>44</v>
      </c>
      <c r="BD13" s="31">
        <v>8</v>
      </c>
    </row>
    <row r="14" spans="1:56" ht="20.25" customHeight="1">
      <c r="A14" s="22" t="str">
        <f>IF('Team Card'!$B$9="","",'Team Card'!$B$9)</f>
        <v>DJ Bruckenthal</v>
      </c>
      <c r="B14" s="58">
        <f>IF(OR(GameCard[[#This Row],[PA]]&gt;0,$E$9="Win (FORFEIT)",L14="Yes"),1,"")</f>
        <v>1</v>
      </c>
      <c r="C14" s="33">
        <v>4</v>
      </c>
      <c r="D14" s="33">
        <v>4</v>
      </c>
      <c r="E14" s="33">
        <v>2</v>
      </c>
      <c r="F14" s="33">
        <v>2</v>
      </c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1" t="s">
        <v>97</v>
      </c>
      <c r="BD14" s="31">
        <v>9</v>
      </c>
    </row>
    <row r="15" spans="1:56" ht="20.25" customHeight="1">
      <c r="A15" s="12" t="str">
        <f>IF('Team Card'!$B$10="","",'Team Card'!$B$10)</f>
        <v>Charlie Coates</v>
      </c>
      <c r="B15" s="68">
        <f>IF(OR(GameCard[[#This Row],[PA]]&gt;0,$E$9="Win (FORFEIT)",L15="Yes"),1,"")</f>
        <v>1</v>
      </c>
      <c r="C15" s="69">
        <v>4</v>
      </c>
      <c r="D15" s="69">
        <v>3</v>
      </c>
      <c r="E15" s="69">
        <v>1</v>
      </c>
      <c r="F15" s="69">
        <v>1</v>
      </c>
      <c r="G15" s="69"/>
      <c r="H15" s="69"/>
      <c r="I15" s="69">
        <v>1</v>
      </c>
      <c r="J15" s="70">
        <v>1</v>
      </c>
      <c r="K15" s="49"/>
      <c r="L15" s="67" t="s">
        <v>81</v>
      </c>
      <c r="M15" s="49">
        <v>0</v>
      </c>
      <c r="N15" s="49"/>
      <c r="AW15" s="71" t="s">
        <v>96</v>
      </c>
      <c r="BD15" s="31">
        <v>10</v>
      </c>
    </row>
    <row r="16" spans="1:56" ht="20.25" customHeight="1">
      <c r="A16" s="22" t="str">
        <f>IF('Team Card'!$B$11="","",'Team Card'!$B$11)</f>
        <v>Joe Coates</v>
      </c>
      <c r="B16" s="58">
        <f>IF(OR(GameCard[[#This Row],[PA]]&gt;0,$E$9="Win (FORFEIT)",L16="Yes"),1,"")</f>
        <v>1</v>
      </c>
      <c r="C16" s="33">
        <v>4</v>
      </c>
      <c r="D16" s="33">
        <v>4</v>
      </c>
      <c r="E16" s="33">
        <v>2</v>
      </c>
      <c r="F16" s="33">
        <v>1</v>
      </c>
      <c r="G16" s="33">
        <v>1</v>
      </c>
      <c r="H16" s="33"/>
      <c r="I16" s="33"/>
      <c r="J16" s="34"/>
      <c r="K16" s="49"/>
      <c r="L16" s="66" t="s">
        <v>81</v>
      </c>
      <c r="M16" s="49">
        <v>0</v>
      </c>
      <c r="N16" s="49"/>
      <c r="AW16" s="71" t="s">
        <v>98</v>
      </c>
      <c r="BD16" s="31">
        <v>11</v>
      </c>
    </row>
    <row r="17" spans="1:56" ht="20.25" customHeight="1">
      <c r="A17" s="12" t="str">
        <f>IF('Team Card'!$B$12="","",'Team Card'!$B$12)</f>
        <v>Mike Coates</v>
      </c>
      <c r="B17" s="68">
        <f>IF(OR(GameCard[[#This Row],[PA]]&gt;0,$E$9="Win (FORFEIT)",L17="Yes"),1,"")</f>
        <v>1</v>
      </c>
      <c r="C17" s="69">
        <v>3</v>
      </c>
      <c r="D17" s="69">
        <v>3</v>
      </c>
      <c r="E17" s="69">
        <v>2</v>
      </c>
      <c r="F17" s="69">
        <v>2</v>
      </c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1" t="s">
        <v>99</v>
      </c>
      <c r="BD17" s="31">
        <v>12</v>
      </c>
    </row>
    <row r="18" spans="1:56" ht="20.25" customHeight="1">
      <c r="A18" s="22" t="str">
        <f>IF('Team Card'!$B$13="","",'Team Card'!$B$13)</f>
        <v>Joe Como</v>
      </c>
      <c r="B18" s="58">
        <f>IF(OR(GameCard[[#This Row],[PA]]&gt;0,$E$9="Win (FORFEIT)",L18="Yes"),1,"")</f>
        <v>1</v>
      </c>
      <c r="C18" s="33">
        <v>4</v>
      </c>
      <c r="D18" s="33">
        <v>3</v>
      </c>
      <c r="E18" s="33">
        <v>2</v>
      </c>
      <c r="F18" s="33">
        <v>1</v>
      </c>
      <c r="G18" s="33"/>
      <c r="H18" s="33"/>
      <c r="I18" s="33">
        <v>1</v>
      </c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Tyler Edwards</v>
      </c>
      <c r="B19" s="68">
        <f>IF(OR(GameCard[[#This Row],[PA]]&gt;0,$E$9="Win (FORFEIT)",L19="Yes"),1,"")</f>
        <v>1</v>
      </c>
      <c r="C19" s="69">
        <v>4</v>
      </c>
      <c r="D19" s="69">
        <v>4</v>
      </c>
      <c r="E19" s="69">
        <v>0</v>
      </c>
      <c r="F19" s="69"/>
      <c r="G19" s="69">
        <v>1</v>
      </c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Mark Fracker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Connor Miller</v>
      </c>
      <c r="B21" s="68">
        <f>IF(OR(GameCard[[#This Row],[PA]]&gt;0,$E$9="Win (FORFEIT)",L21="Yes"),1,"")</f>
        <v>1</v>
      </c>
      <c r="C21" s="69">
        <v>4</v>
      </c>
      <c r="D21" s="69">
        <v>4</v>
      </c>
      <c r="E21" s="69">
        <v>3</v>
      </c>
      <c r="F21" s="69">
        <v>2</v>
      </c>
      <c r="G21" s="69">
        <v>4</v>
      </c>
      <c r="H21" s="69"/>
      <c r="I21" s="69"/>
      <c r="J21" s="70">
        <v>1</v>
      </c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Matt Myslewski</v>
      </c>
      <c r="B22" s="58">
        <f>IF(OR(GameCard[[#This Row],[PA]]&gt;0,$E$9="Win (FORFEIT)",L22="Yes"),1,"")</f>
        <v>1</v>
      </c>
      <c r="C22" s="33">
        <v>4</v>
      </c>
      <c r="D22" s="33">
        <v>3</v>
      </c>
      <c r="E22" s="33">
        <v>1</v>
      </c>
      <c r="F22" s="33">
        <v>1</v>
      </c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Matt Tavella</v>
      </c>
      <c r="B23" s="68">
        <f>IF(OR(GameCard[[#This Row],[PA]]&gt;0,$E$9="Win (FORFEIT)",L23="Yes"),1,"")</f>
        <v>1</v>
      </c>
      <c r="C23" s="69">
        <v>4</v>
      </c>
      <c r="D23" s="69">
        <v>4</v>
      </c>
      <c r="E23" s="69">
        <v>1</v>
      </c>
      <c r="F23" s="69">
        <v>1</v>
      </c>
      <c r="G23" s="69">
        <v>3</v>
      </c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Kirk Daley</v>
      </c>
      <c r="B24" s="58" t="str">
        <f>IF(OR(GameCard[[#This Row],[PA]]&gt;0,$E$9="Win (FORFEIT)",L24="Yes"),1,"")</f>
        <v/>
      </c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Tim Frawley</v>
      </c>
      <c r="B25" s="68" t="str">
        <f>IF(OR(GameCard[[#This Row],[PA]]&gt;0,$E$9="Win (FORFEIT)",L25="Yes"),1,"")</f>
        <v/>
      </c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Kyle Markward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S Johnson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Jeremy Graves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Dave Coates</v>
      </c>
      <c r="B29" s="68" t="str">
        <f>IF(OR(GameCard[[#This Row],[PA]]&gt;0,$E$9="Win (FORFEIT)",L29="Yes"),1,"")</f>
        <v/>
      </c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/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/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/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43</v>
      </c>
      <c r="D37" s="45">
        <f t="shared" si="0"/>
        <v>40</v>
      </c>
      <c r="E37" s="44">
        <f t="shared" si="0"/>
        <v>16</v>
      </c>
      <c r="F37" s="44">
        <f t="shared" si="0"/>
        <v>14</v>
      </c>
      <c r="G37" s="44">
        <f t="shared" si="0"/>
        <v>10</v>
      </c>
      <c r="H37" s="44">
        <f t="shared" si="0"/>
        <v>0</v>
      </c>
      <c r="I37" s="44">
        <f t="shared" si="0"/>
        <v>2</v>
      </c>
      <c r="J37" s="46">
        <f t="shared" si="0"/>
        <v>2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8" t="s">
        <v>19</v>
      </c>
      <c r="B39" s="88"/>
      <c r="C39" s="88"/>
      <c r="D39" s="88"/>
      <c r="E39" s="88"/>
      <c r="F39" s="88"/>
      <c r="G39" s="88"/>
      <c r="H39" s="88"/>
      <c r="I39" s="88"/>
      <c r="J39" s="88"/>
      <c r="K39" s="49"/>
      <c r="L39" s="49"/>
      <c r="M39" s="49">
        <v>0</v>
      </c>
      <c r="N39" s="49"/>
    </row>
    <row r="40" spans="1:14" ht="20.25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4">
        <v>42856</v>
      </c>
      <c r="C41" s="84"/>
      <c r="D41" s="13" t="s">
        <v>38</v>
      </c>
      <c r="E41" s="85" t="s">
        <v>46</v>
      </c>
      <c r="F41" s="85"/>
      <c r="G41" s="23" t="s">
        <v>13</v>
      </c>
      <c r="H41" s="89" t="s">
        <v>39</v>
      </c>
      <c r="I41" s="89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Tony Willie</v>
      </c>
      <c r="B44" s="58">
        <f>IF(OR(GameCard3[[#This Row],[PA]]&gt;0,$E$41="Win (FORFEIT)",L44="Yes"),1,"")</f>
        <v>1</v>
      </c>
      <c r="C44" s="33">
        <v>4</v>
      </c>
      <c r="D44" s="33">
        <v>3</v>
      </c>
      <c r="E44" s="33">
        <v>2</v>
      </c>
      <c r="F44" s="33">
        <v>1</v>
      </c>
      <c r="G44" s="33">
        <v>1</v>
      </c>
      <c r="H44" s="33"/>
      <c r="I44" s="33">
        <v>1</v>
      </c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Joe Brown</v>
      </c>
      <c r="B45" s="68" t="str">
        <f>IF(OR(GameCard3[[#This Row],[PA]]&gt;0,$E$41="Win (FORFEIT)",L45="Yes"),1,"")</f>
        <v/>
      </c>
      <c r="C45" s="69"/>
      <c r="D45" s="69"/>
      <c r="E45" s="69"/>
      <c r="F45" s="69"/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DJ Bruckenthal</v>
      </c>
      <c r="B46" s="58" t="str">
        <f>IF(OR(GameCard3[[#This Row],[PA]]&gt;0,$E$41="Win (FORFEIT)",L46="Yes"),1,"")</f>
        <v/>
      </c>
      <c r="C46" s="33"/>
      <c r="D46" s="33"/>
      <c r="E46" s="33"/>
      <c r="F46" s="33"/>
      <c r="G46" s="33"/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Charlie Coates</v>
      </c>
      <c r="B47" s="68">
        <f>IF(OR(GameCard3[[#This Row],[PA]]&gt;0,$E$41="Win (FORFEIT)",L47="Yes"),1,"")</f>
        <v>1</v>
      </c>
      <c r="C47" s="69">
        <v>5</v>
      </c>
      <c r="D47" s="69">
        <v>5</v>
      </c>
      <c r="E47" s="69">
        <v>4</v>
      </c>
      <c r="F47" s="69">
        <v>1</v>
      </c>
      <c r="G47" s="69">
        <v>2</v>
      </c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Joe Coates</v>
      </c>
      <c r="B48" s="58">
        <f>IF(OR(GameCard3[[#This Row],[PA]]&gt;0,$E$41="Win (FORFEIT)",L48="Yes"),1,"")</f>
        <v>1</v>
      </c>
      <c r="C48" s="33">
        <v>4</v>
      </c>
      <c r="D48" s="33">
        <v>4</v>
      </c>
      <c r="E48" s="33">
        <v>2</v>
      </c>
      <c r="F48" s="33">
        <v>2</v>
      </c>
      <c r="G48" s="33">
        <v>2</v>
      </c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Mike Coates</v>
      </c>
      <c r="B49" s="68">
        <f>IF(OR(GameCard3[[#This Row],[PA]]&gt;0,$E$41="Win (FORFEIT)",L49="Yes"),1,"")</f>
        <v>1</v>
      </c>
      <c r="C49" s="69">
        <v>4</v>
      </c>
      <c r="D49" s="69">
        <v>2</v>
      </c>
      <c r="E49" s="69">
        <v>2</v>
      </c>
      <c r="F49" s="69">
        <v>3</v>
      </c>
      <c r="G49" s="69">
        <v>2</v>
      </c>
      <c r="H49" s="69"/>
      <c r="I49" s="69">
        <v>2</v>
      </c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Joe Como</v>
      </c>
      <c r="B50" s="58" t="str">
        <f>IF(OR(GameCard3[[#This Row],[PA]]&gt;0,$E$41="Win (FORFEIT)",L50="Yes"),1,"")</f>
        <v/>
      </c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Tyler Edwards</v>
      </c>
      <c r="B51" s="68">
        <f>IF(OR(GameCard3[[#This Row],[PA]]&gt;0,$E$41="Win (FORFEIT)",L51="Yes"),1,"")</f>
        <v>1</v>
      </c>
      <c r="C51" s="69">
        <v>5</v>
      </c>
      <c r="D51" s="69">
        <v>4</v>
      </c>
      <c r="E51" s="69">
        <v>1</v>
      </c>
      <c r="F51" s="69">
        <v>2</v>
      </c>
      <c r="G51" s="69">
        <v>2</v>
      </c>
      <c r="H51" s="69"/>
      <c r="I51" s="69">
        <v>1</v>
      </c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Mark Fracker</v>
      </c>
      <c r="B52" s="58" t="str">
        <f>IF(OR(GameCard3[[#This Row],[PA]]&gt;0,$E$41="Win (FORFEIT)",L52="Yes"),1,"")</f>
        <v/>
      </c>
      <c r="C52" s="33"/>
      <c r="D52" s="33"/>
      <c r="E52" s="33"/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Connor Miller</v>
      </c>
      <c r="B53" s="68">
        <f>IF(OR(GameCard3[[#This Row],[PA]]&gt;0,$E$41="Win (FORFEIT)",L53="Yes"),1,"")</f>
        <v>1</v>
      </c>
      <c r="C53" s="69">
        <v>5</v>
      </c>
      <c r="D53" s="69">
        <v>5</v>
      </c>
      <c r="E53" s="69">
        <v>3</v>
      </c>
      <c r="F53" s="69">
        <v>2</v>
      </c>
      <c r="G53" s="69">
        <v>7</v>
      </c>
      <c r="H53" s="69"/>
      <c r="I53" s="69"/>
      <c r="J53" s="70">
        <v>1</v>
      </c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Matt Myslewski</v>
      </c>
      <c r="B54" s="58">
        <f>IF(OR(GameCard3[[#This Row],[PA]]&gt;0,$E$41="Win (FORFEIT)",L54="Yes"),1,"")</f>
        <v>1</v>
      </c>
      <c r="C54" s="33">
        <v>4</v>
      </c>
      <c r="D54" s="33">
        <v>4</v>
      </c>
      <c r="E54" s="33">
        <v>1</v>
      </c>
      <c r="F54" s="33">
        <v>1</v>
      </c>
      <c r="G54" s="33"/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Matt Tavella</v>
      </c>
      <c r="B55" s="68" t="str">
        <f>IF(OR(GameCard3[[#This Row],[PA]]&gt;0,$E$41="Win (FORFEIT)",L55="Yes"),1,"")</f>
        <v/>
      </c>
      <c r="C55" s="69"/>
      <c r="D55" s="69"/>
      <c r="E55" s="69"/>
      <c r="F55" s="69"/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Kirk Daley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Tim Frawley</v>
      </c>
      <c r="B57" s="68">
        <f>IF(OR(GameCard3[[#This Row],[PA]]&gt;0,$E$41="Win (FORFEIT)",L57="Yes"),1,"")</f>
        <v>1</v>
      </c>
      <c r="C57" s="69">
        <v>4</v>
      </c>
      <c r="D57" s="69">
        <v>4</v>
      </c>
      <c r="E57" s="69">
        <v>2</v>
      </c>
      <c r="F57" s="69">
        <v>3</v>
      </c>
      <c r="G57" s="69">
        <v>1</v>
      </c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Kyle Markward</v>
      </c>
      <c r="B58" s="58">
        <f>IF(OR(GameCard3[[#This Row],[PA]]&gt;0,$E$41="Win (FORFEIT)",L58="Yes"),1,"")</f>
        <v>1</v>
      </c>
      <c r="C58" s="33">
        <v>5</v>
      </c>
      <c r="D58" s="33">
        <v>5</v>
      </c>
      <c r="E58" s="33">
        <v>3</v>
      </c>
      <c r="F58" s="33">
        <v>2</v>
      </c>
      <c r="G58" s="33">
        <v>3</v>
      </c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S Johnson</v>
      </c>
      <c r="B59" s="68">
        <f>IF(OR(GameCard3[[#This Row],[PA]]&gt;0,$E$41="Win (FORFEIT)",L59="Yes"),1,"")</f>
        <v>1</v>
      </c>
      <c r="C59" s="69">
        <v>4</v>
      </c>
      <c r="D59" s="69">
        <v>4</v>
      </c>
      <c r="E59" s="69">
        <v>2</v>
      </c>
      <c r="F59" s="69">
        <v>3</v>
      </c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Jeremy Graves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Dave Coates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/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/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/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44</v>
      </c>
      <c r="D69" s="45">
        <f t="shared" ref="D69" si="2">SUM(D44:D68)</f>
        <v>40</v>
      </c>
      <c r="E69" s="44">
        <f t="shared" ref="E69" si="3">SUM(E44:E68)</f>
        <v>22</v>
      </c>
      <c r="F69" s="44">
        <f t="shared" ref="F69" si="4">SUM(F44:F68)</f>
        <v>20</v>
      </c>
      <c r="G69" s="44">
        <f t="shared" ref="G69" si="5">SUM(G44:G68)</f>
        <v>20</v>
      </c>
      <c r="H69" s="44">
        <f t="shared" ref="H69" si="6">SUM(H44:H68)</f>
        <v>0</v>
      </c>
      <c r="I69" s="44">
        <f t="shared" ref="I69" si="7">SUM(I44:I68)</f>
        <v>4</v>
      </c>
      <c r="J69" s="46">
        <f t="shared" ref="J69" si="8">SUM(J44:J68)</f>
        <v>1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8" t="s">
        <v>20</v>
      </c>
      <c r="B71" s="88"/>
      <c r="C71" s="88"/>
      <c r="D71" s="88"/>
      <c r="E71" s="88"/>
      <c r="F71" s="88"/>
      <c r="G71" s="88"/>
      <c r="H71" s="88"/>
      <c r="I71" s="88"/>
      <c r="J71" s="88"/>
      <c r="K71" s="49"/>
      <c r="L71" s="49"/>
      <c r="M71" s="49">
        <v>0</v>
      </c>
      <c r="N71" s="49"/>
    </row>
    <row r="72" spans="1:14" ht="20.25" customHeight="1">
      <c r="A72" s="86"/>
      <c r="B72" s="87"/>
      <c r="C72" s="87"/>
      <c r="D72" s="87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4">
        <v>42857</v>
      </c>
      <c r="C73" s="84"/>
      <c r="D73" s="13" t="s">
        <v>38</v>
      </c>
      <c r="E73" s="85" t="s">
        <v>46</v>
      </c>
      <c r="F73" s="85"/>
      <c r="G73" s="23" t="s">
        <v>13</v>
      </c>
      <c r="H73" s="89" t="s">
        <v>99</v>
      </c>
      <c r="I73" s="89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Tony Willie</v>
      </c>
      <c r="B76" s="58">
        <f>IF(OR(GameCard4[[#This Row],[PA]]&gt;0,$E$73="Win (FORFEIT)",L76="Yes"),1,"")</f>
        <v>1</v>
      </c>
      <c r="C76" s="33">
        <v>5</v>
      </c>
      <c r="D76" s="33">
        <v>5</v>
      </c>
      <c r="E76" s="33">
        <v>3</v>
      </c>
      <c r="F76" s="33">
        <v>2</v>
      </c>
      <c r="G76" s="33">
        <v>2</v>
      </c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Joe Brown</v>
      </c>
      <c r="B77" s="68">
        <f>IF(OR(GameCard4[[#This Row],[PA]]&gt;0,$E$73="Win (FORFEIT)",L77="Yes"),1,"")</f>
        <v>1</v>
      </c>
      <c r="C77" s="69">
        <v>4</v>
      </c>
      <c r="D77" s="69">
        <v>4</v>
      </c>
      <c r="E77" s="69">
        <v>2</v>
      </c>
      <c r="F77" s="69">
        <v>3</v>
      </c>
      <c r="G77" s="69">
        <v>4</v>
      </c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DJ Bruckenthal</v>
      </c>
      <c r="B78" s="58">
        <f>IF(OR(GameCard4[[#This Row],[PA]]&gt;0,$E$73="Win (FORFEIT)",L78="Yes"),1,"")</f>
        <v>1</v>
      </c>
      <c r="C78" s="33">
        <v>5</v>
      </c>
      <c r="D78" s="33">
        <v>5</v>
      </c>
      <c r="E78" s="33">
        <v>3</v>
      </c>
      <c r="F78" s="33">
        <v>3</v>
      </c>
      <c r="G78" s="33">
        <v>5</v>
      </c>
      <c r="H78" s="33"/>
      <c r="I78" s="33"/>
      <c r="J78" s="34">
        <v>1</v>
      </c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Charlie Coates</v>
      </c>
      <c r="B79" s="68">
        <f>IF(OR(GameCard4[[#This Row],[PA]]&gt;0,$E$73="Win (FORFEIT)",L79="Yes"),1,"")</f>
        <v>1</v>
      </c>
      <c r="C79" s="69">
        <v>5</v>
      </c>
      <c r="D79" s="69">
        <v>5</v>
      </c>
      <c r="E79" s="69">
        <v>4</v>
      </c>
      <c r="F79" s="69">
        <v>3</v>
      </c>
      <c r="G79" s="69">
        <v>3</v>
      </c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Joe Coates</v>
      </c>
      <c r="B80" s="58">
        <f>IF(OR(GameCard4[[#This Row],[PA]]&gt;0,$E$73="Win (FORFEIT)",L80="Yes"),1,"")</f>
        <v>1</v>
      </c>
      <c r="C80" s="33">
        <v>5</v>
      </c>
      <c r="D80" s="33">
        <v>4</v>
      </c>
      <c r="E80" s="33">
        <v>2</v>
      </c>
      <c r="F80" s="33">
        <v>1</v>
      </c>
      <c r="G80" s="33"/>
      <c r="H80" s="33"/>
      <c r="I80" s="33">
        <v>1</v>
      </c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Mike Coates</v>
      </c>
      <c r="B81" s="68">
        <f>IF(OR(GameCard4[[#This Row],[PA]]&gt;0,$E$73="Win (FORFEIT)",L81="Yes"),1,"")</f>
        <v>1</v>
      </c>
      <c r="C81" s="69">
        <v>4</v>
      </c>
      <c r="D81" s="69">
        <v>4</v>
      </c>
      <c r="E81" s="69">
        <v>3</v>
      </c>
      <c r="F81" s="69">
        <v>3</v>
      </c>
      <c r="G81" s="69">
        <v>1</v>
      </c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Joe Como</v>
      </c>
      <c r="B82" s="58" t="str">
        <f>IF(OR(GameCard4[[#This Row],[PA]]&gt;0,$E$73="Win (FORFEIT)",L82="Yes"),1,"")</f>
        <v/>
      </c>
      <c r="C82" s="33"/>
      <c r="D82" s="33"/>
      <c r="E82" s="33"/>
      <c r="F82" s="33"/>
      <c r="G82" s="33"/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Tyler Edwards</v>
      </c>
      <c r="B83" s="68">
        <f>IF(OR(GameCard4[[#This Row],[PA]]&gt;0,$E$73="Win (FORFEIT)",L83="Yes"),1,"")</f>
        <v>1</v>
      </c>
      <c r="C83" s="69">
        <v>5</v>
      </c>
      <c r="D83" s="69">
        <v>5</v>
      </c>
      <c r="E83" s="69">
        <v>3</v>
      </c>
      <c r="F83" s="69">
        <v>3</v>
      </c>
      <c r="G83" s="69">
        <v>4</v>
      </c>
      <c r="H83" s="69"/>
      <c r="I83" s="69"/>
      <c r="J83" s="70">
        <v>2</v>
      </c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Mark Fracker</v>
      </c>
      <c r="B84" s="58">
        <f>IF(OR(GameCard4[[#This Row],[PA]]&gt;0,$E$73="Win (FORFEIT)",L84="Yes"),1,"")</f>
        <v>1</v>
      </c>
      <c r="C84" s="33">
        <v>5</v>
      </c>
      <c r="D84" s="33">
        <v>3</v>
      </c>
      <c r="E84" s="33">
        <v>1</v>
      </c>
      <c r="F84" s="33">
        <v>2</v>
      </c>
      <c r="G84" s="33">
        <v>1</v>
      </c>
      <c r="H84" s="33"/>
      <c r="I84" s="33">
        <v>2</v>
      </c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Connor Miller</v>
      </c>
      <c r="B85" s="68">
        <f>IF(OR(GameCard4[[#This Row],[PA]]&gt;0,$E$73="Win (FORFEIT)",L85="Yes"),1,"")</f>
        <v>1</v>
      </c>
      <c r="C85" s="69">
        <v>5</v>
      </c>
      <c r="D85" s="69">
        <v>5</v>
      </c>
      <c r="E85" s="69">
        <v>2</v>
      </c>
      <c r="F85" s="69">
        <v>3</v>
      </c>
      <c r="G85" s="69">
        <v>2</v>
      </c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Matt Myslewski</v>
      </c>
      <c r="B86" s="58">
        <f>IF(OR(GameCard4[[#This Row],[PA]]&gt;0,$E$73="Win (FORFEIT)",L86="Yes"),1,"")</f>
        <v>1</v>
      </c>
      <c r="C86" s="33">
        <v>5</v>
      </c>
      <c r="D86" s="33">
        <v>4</v>
      </c>
      <c r="E86" s="33">
        <v>4</v>
      </c>
      <c r="F86" s="33">
        <v>3</v>
      </c>
      <c r="G86" s="33">
        <v>3</v>
      </c>
      <c r="H86" s="33"/>
      <c r="I86" s="33">
        <v>1</v>
      </c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Matt Tavella</v>
      </c>
      <c r="B87" s="68">
        <f>IF(OR(GameCard4[[#This Row],[PA]]&gt;0,$E$73="Win (FORFEIT)",L87="Yes"),1,"")</f>
        <v>1</v>
      </c>
      <c r="C87" s="69">
        <v>4</v>
      </c>
      <c r="D87" s="69">
        <v>3</v>
      </c>
      <c r="E87" s="69">
        <v>2</v>
      </c>
      <c r="F87" s="69">
        <v>2</v>
      </c>
      <c r="G87" s="69">
        <v>1</v>
      </c>
      <c r="H87" s="69"/>
      <c r="I87" s="69">
        <v>1</v>
      </c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Kirk Daley</v>
      </c>
      <c r="B88" s="58" t="str">
        <f>IF(OR(GameCard4[[#This Row],[PA]]&gt;0,$E$73="Win (FORFEIT)",L88="Yes"),1,"")</f>
        <v/>
      </c>
      <c r="C88" s="33"/>
      <c r="D88" s="33"/>
      <c r="E88" s="33"/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Tim Frawley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Kyle Markward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S Johnson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Jeremy Graves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Dave Coates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/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/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/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52</v>
      </c>
      <c r="D101" s="45">
        <f t="shared" ref="D101" si="10">SUM(D76:D100)</f>
        <v>47</v>
      </c>
      <c r="E101" s="44">
        <f t="shared" ref="E101" si="11">SUM(E76:E100)</f>
        <v>29</v>
      </c>
      <c r="F101" s="44">
        <f t="shared" ref="F101" si="12">SUM(F76:F100)</f>
        <v>28</v>
      </c>
      <c r="G101" s="44">
        <f t="shared" ref="G101" si="13">SUM(G76:G100)</f>
        <v>26</v>
      </c>
      <c r="H101" s="44">
        <f t="shared" ref="H101" si="14">SUM(H76:H100)</f>
        <v>0</v>
      </c>
      <c r="I101" s="44">
        <f t="shared" ref="I101" si="15">SUM(I76:I100)</f>
        <v>5</v>
      </c>
      <c r="J101" s="46">
        <f t="shared" ref="J101" si="16">SUM(J76:J100)</f>
        <v>3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8" t="s">
        <v>21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49"/>
      <c r="L103" s="49"/>
      <c r="M103" s="49">
        <v>0</v>
      </c>
      <c r="N103" s="49"/>
    </row>
    <row r="104" spans="1:14" ht="20.25" customHeight="1">
      <c r="A104" s="86"/>
      <c r="B104" s="87"/>
      <c r="C104" s="87"/>
      <c r="D104" s="87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4">
        <v>42864</v>
      </c>
      <c r="C105" s="84"/>
      <c r="D105" s="13" t="s">
        <v>38</v>
      </c>
      <c r="E105" s="85" t="s">
        <v>47</v>
      </c>
      <c r="F105" s="85"/>
      <c r="G105" s="23" t="s">
        <v>13</v>
      </c>
      <c r="H105" s="89" t="s">
        <v>12</v>
      </c>
      <c r="I105" s="89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Tony Willie</v>
      </c>
      <c r="B108" s="58">
        <f>IF(OR(GameCard5[[#This Row],[PA]]&gt;0,$E$105="Win (FORFEIT)",L108="Yes"),1,"")</f>
        <v>1</v>
      </c>
      <c r="C108" s="33">
        <v>3</v>
      </c>
      <c r="D108" s="33">
        <v>3</v>
      </c>
      <c r="E108" s="33">
        <v>1</v>
      </c>
      <c r="F108" s="33">
        <v>1</v>
      </c>
      <c r="G108" s="33"/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Joe Brown</v>
      </c>
      <c r="B109" s="68">
        <f>IF(OR(GameCard5[[#This Row],[PA]]&gt;0,$E$105="Win (FORFEIT)",L109="Yes"),1,"")</f>
        <v>1</v>
      </c>
      <c r="C109" s="69">
        <v>3</v>
      </c>
      <c r="D109" s="69">
        <v>3</v>
      </c>
      <c r="E109" s="69">
        <v>1</v>
      </c>
      <c r="F109" s="69"/>
      <c r="G109" s="69"/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DJ Bruckenthal</v>
      </c>
      <c r="B110" s="58" t="str">
        <f>IF(OR(GameCard5[[#This Row],[PA]]&gt;0,$E$105="Win (FORFEIT)",L110="Yes"),1,"")</f>
        <v/>
      </c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Charlie Coates</v>
      </c>
      <c r="B111" s="68">
        <f>IF(OR(GameCard5[[#This Row],[PA]]&gt;0,$E$105="Win (FORFEIT)",L111="Yes"),1,"")</f>
        <v>1</v>
      </c>
      <c r="C111" s="69">
        <v>3</v>
      </c>
      <c r="D111" s="69">
        <v>3</v>
      </c>
      <c r="E111" s="69">
        <v>2</v>
      </c>
      <c r="F111" s="69">
        <v>1</v>
      </c>
      <c r="G111" s="69"/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Joe Coates</v>
      </c>
      <c r="B112" s="58">
        <f>IF(OR(GameCard5[[#This Row],[PA]]&gt;0,$E$105="Win (FORFEIT)",L112="Yes"),1,"")</f>
        <v>1</v>
      </c>
      <c r="C112" s="33">
        <v>3</v>
      </c>
      <c r="D112" s="33">
        <v>3</v>
      </c>
      <c r="E112" s="33">
        <v>3</v>
      </c>
      <c r="F112" s="33"/>
      <c r="G112" s="33">
        <v>2</v>
      </c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Mike Coates</v>
      </c>
      <c r="B113" s="68" t="str">
        <f>IF(OR(GameCard5[[#This Row],[PA]]&gt;0,$E$105="Win (FORFEIT)",L113="Yes"),1,"")</f>
        <v/>
      </c>
      <c r="C113" s="69"/>
      <c r="D113" s="69"/>
      <c r="E113" s="69"/>
      <c r="F113" s="69"/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Joe Como</v>
      </c>
      <c r="B114" s="58">
        <f>IF(OR(GameCard5[[#This Row],[PA]]&gt;0,$E$105="Win (FORFEIT)",L114="Yes"),1,"")</f>
        <v>1</v>
      </c>
      <c r="C114" s="33">
        <v>3</v>
      </c>
      <c r="D114" s="33">
        <v>3</v>
      </c>
      <c r="E114" s="33">
        <v>1</v>
      </c>
      <c r="F114" s="33"/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Tyler Edwards</v>
      </c>
      <c r="B115" s="68">
        <f>IF(OR(GameCard5[[#This Row],[PA]]&gt;0,$E$105="Win (FORFEIT)",L115="Yes"),1,"")</f>
        <v>1</v>
      </c>
      <c r="C115" s="69">
        <v>3</v>
      </c>
      <c r="D115" s="69">
        <v>3</v>
      </c>
      <c r="E115" s="69">
        <v>0</v>
      </c>
      <c r="F115" s="69"/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Mark Fracker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Connor Miller</v>
      </c>
      <c r="B117" s="68">
        <f>IF(OR(GameCard5[[#This Row],[PA]]&gt;0,$E$105="Win (FORFEIT)",L117="Yes"),1,"")</f>
        <v>1</v>
      </c>
      <c r="C117" s="69">
        <v>3</v>
      </c>
      <c r="D117" s="69">
        <v>3</v>
      </c>
      <c r="E117" s="69">
        <v>2</v>
      </c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Matt Myslewski</v>
      </c>
      <c r="B118" s="58" t="str">
        <f>IF(OR(GameCard5[[#This Row],[PA]]&gt;0,$E$105="Win (FORFEIT)",L118="Yes"),1,"")</f>
        <v/>
      </c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Matt Tavella</v>
      </c>
      <c r="B119" s="68">
        <f>IF(OR(GameCard5[[#This Row],[PA]]&gt;0,$E$105="Win (FORFEIT)",L119="Yes"),1,"")</f>
        <v>1</v>
      </c>
      <c r="C119" s="69">
        <v>2</v>
      </c>
      <c r="D119" s="69">
        <v>2</v>
      </c>
      <c r="E119" s="69">
        <v>0</v>
      </c>
      <c r="F119" s="69"/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Kirk Daley</v>
      </c>
      <c r="B120" s="58" t="str">
        <f>IF(OR(GameCard5[[#This Row],[PA]]&gt;0,$E$105="Win (FORFEIT)",L120="Yes"),1,"")</f>
        <v/>
      </c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Tim Frawley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Kyle Markward</v>
      </c>
      <c r="B122" s="58">
        <f>IF(OR(GameCard5[[#This Row],[PA]]&gt;0,$E$105="Win (FORFEIT)",L122="Yes"),1,"")</f>
        <v>1</v>
      </c>
      <c r="C122" s="33">
        <v>3</v>
      </c>
      <c r="D122" s="33">
        <v>3</v>
      </c>
      <c r="E122" s="33">
        <v>0</v>
      </c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S Johnson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Jeremy Graves</v>
      </c>
      <c r="B124" s="58">
        <f>IF(OR(GameCard5[[#This Row],[PA]]&gt;0,$E$105="Win (FORFEIT)",L124="Yes"),1,"")</f>
        <v>1</v>
      </c>
      <c r="C124" s="33">
        <v>3</v>
      </c>
      <c r="D124" s="33">
        <v>3</v>
      </c>
      <c r="E124" s="33">
        <v>3</v>
      </c>
      <c r="F124" s="33">
        <v>1</v>
      </c>
      <c r="G124" s="33">
        <v>1</v>
      </c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Dave Coates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/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/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/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29</v>
      </c>
      <c r="D133" s="45">
        <f t="shared" ref="D133" si="18">SUM(D108:D132)</f>
        <v>29</v>
      </c>
      <c r="E133" s="44">
        <f t="shared" ref="E133" si="19">SUM(E108:E132)</f>
        <v>13</v>
      </c>
      <c r="F133" s="44">
        <f t="shared" ref="F133" si="20">SUM(F108:F132)</f>
        <v>3</v>
      </c>
      <c r="G133" s="44">
        <f t="shared" ref="G133" si="21">SUM(G108:G132)</f>
        <v>3</v>
      </c>
      <c r="H133" s="44">
        <f t="shared" ref="H133" si="22">SUM(H108:H132)</f>
        <v>0</v>
      </c>
      <c r="I133" s="44">
        <f t="shared" ref="I133" si="23">SUM(I108:I132)</f>
        <v>0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8" t="s">
        <v>22</v>
      </c>
      <c r="B135" s="88"/>
      <c r="C135" s="88"/>
      <c r="D135" s="88"/>
      <c r="E135" s="88"/>
      <c r="F135" s="88"/>
      <c r="G135" s="88"/>
      <c r="H135" s="88"/>
      <c r="I135" s="88"/>
      <c r="J135" s="88"/>
      <c r="K135" s="49"/>
      <c r="L135" s="49"/>
      <c r="M135" s="49">
        <v>0</v>
      </c>
      <c r="N135" s="49"/>
    </row>
    <row r="136" spans="1:14" ht="20.25" customHeight="1">
      <c r="A136" s="86"/>
      <c r="B136" s="87"/>
      <c r="C136" s="87"/>
      <c r="D136" s="87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4">
        <v>42870</v>
      </c>
      <c r="C137" s="84"/>
      <c r="D137" s="13" t="s">
        <v>38</v>
      </c>
      <c r="E137" s="85" t="s">
        <v>47</v>
      </c>
      <c r="F137" s="85"/>
      <c r="G137" s="23" t="s">
        <v>13</v>
      </c>
      <c r="H137" s="89" t="s">
        <v>98</v>
      </c>
      <c r="I137" s="89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Tony Willie</v>
      </c>
      <c r="B140" s="58">
        <f>IF(OR(GameCard6[[#This Row],[PA]]&gt;0,$E$137="Win (FORFEIT)",L140="Yes"),1,"")</f>
        <v>1</v>
      </c>
      <c r="C140" s="33">
        <v>3</v>
      </c>
      <c r="D140" s="33">
        <v>3</v>
      </c>
      <c r="E140" s="33">
        <v>1</v>
      </c>
      <c r="F140" s="33"/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Joe Brown</v>
      </c>
      <c r="B141" s="68">
        <f>IF(OR(GameCard6[[#This Row],[PA]]&gt;0,$E$137="Win (FORFEIT)",L141="Yes"),1,"")</f>
        <v>1</v>
      </c>
      <c r="C141" s="69">
        <v>3</v>
      </c>
      <c r="D141" s="69">
        <v>3</v>
      </c>
      <c r="E141" s="69">
        <v>1</v>
      </c>
      <c r="F141" s="69"/>
      <c r="G141" s="69"/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DJ Bruckenthal</v>
      </c>
      <c r="B142" s="58">
        <f>IF(OR(GameCard6[[#This Row],[PA]]&gt;0,$E$137="Win (FORFEIT)",L142="Yes"),1,"")</f>
        <v>1</v>
      </c>
      <c r="C142" s="33">
        <v>3</v>
      </c>
      <c r="D142" s="33">
        <v>3</v>
      </c>
      <c r="E142" s="33">
        <v>2</v>
      </c>
      <c r="F142" s="33">
        <v>1</v>
      </c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Charlie Coates</v>
      </c>
      <c r="B143" s="68" t="str">
        <f>IF(OR(GameCard6[[#This Row],[PA]]&gt;0,$E$137="Win (FORFEIT)",L143="Yes"),1,"")</f>
        <v/>
      </c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Joe Coates</v>
      </c>
      <c r="B144" s="58">
        <f>IF(OR(GameCard6[[#This Row],[PA]]&gt;0,$E$137="Win (FORFEIT)",L144="Yes"),1,"")</f>
        <v>1</v>
      </c>
      <c r="C144" s="33">
        <v>3</v>
      </c>
      <c r="D144" s="33">
        <v>3</v>
      </c>
      <c r="E144" s="33">
        <v>1</v>
      </c>
      <c r="F144" s="33"/>
      <c r="G144" s="33">
        <v>2</v>
      </c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Mike Coates</v>
      </c>
      <c r="B145" s="68">
        <f>IF(OR(GameCard6[[#This Row],[PA]]&gt;0,$E$137="Win (FORFEIT)",L145="Yes"),1,"")</f>
        <v>1</v>
      </c>
      <c r="C145" s="69">
        <v>3</v>
      </c>
      <c r="D145" s="69">
        <v>3</v>
      </c>
      <c r="E145" s="69">
        <v>0</v>
      </c>
      <c r="F145" s="69"/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Joe Como</v>
      </c>
      <c r="B146" s="58" t="str">
        <f>IF(OR(GameCard6[[#This Row],[PA]]&gt;0,$E$137="Win (FORFEIT)",L146="Yes"),1,"")</f>
        <v/>
      </c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Tyler Edwards</v>
      </c>
      <c r="B147" s="68">
        <f>IF(OR(GameCard6[[#This Row],[PA]]&gt;0,$E$137="Win (FORFEIT)",L147="Yes"),1,"")</f>
        <v>1</v>
      </c>
      <c r="C147" s="69">
        <v>3</v>
      </c>
      <c r="D147" s="69">
        <v>3</v>
      </c>
      <c r="E147" s="69">
        <v>0</v>
      </c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Mark Fracker</v>
      </c>
      <c r="B148" s="58" t="str">
        <f>IF(OR(GameCard6[[#This Row],[PA]]&gt;0,$E$137="Win (FORFEIT)",L148="Yes"),1,"")</f>
        <v/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Connor Miller</v>
      </c>
      <c r="B149" s="68">
        <f>IF(OR(GameCard6[[#This Row],[PA]]&gt;0,$E$137="Win (FORFEIT)",L149="Yes"),1,"")</f>
        <v>1</v>
      </c>
      <c r="C149" s="69">
        <v>3</v>
      </c>
      <c r="D149" s="69">
        <v>3</v>
      </c>
      <c r="E149" s="69">
        <v>1</v>
      </c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Matt Myslewski</v>
      </c>
      <c r="B150" s="58">
        <f>IF(OR(GameCard6[[#This Row],[PA]]&gt;0,$E$137="Win (FORFEIT)",L150="Yes"),1,"")</f>
        <v>1</v>
      </c>
      <c r="C150" s="33">
        <v>3</v>
      </c>
      <c r="D150" s="33">
        <v>3</v>
      </c>
      <c r="E150" s="33">
        <v>2</v>
      </c>
      <c r="F150" s="33">
        <v>1</v>
      </c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Matt Tavella</v>
      </c>
      <c r="B151" s="68">
        <f>IF(OR(GameCard6[[#This Row],[PA]]&gt;0,$E$137="Win (FORFEIT)",L151="Yes"),1,"")</f>
        <v>1</v>
      </c>
      <c r="C151" s="69">
        <v>3</v>
      </c>
      <c r="D151" s="69">
        <v>3</v>
      </c>
      <c r="E151" s="69">
        <v>0</v>
      </c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Kirk Daley</v>
      </c>
      <c r="B152" s="58" t="str">
        <f>IF(OR(GameCard6[[#This Row],[PA]]&gt;0,$E$137="Win (FORFEIT)",L152="Yes"),1,"")</f>
        <v/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Tim Frawley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Kyle Markward</v>
      </c>
      <c r="B154" s="58" t="str">
        <f>IF(OR(GameCard6[[#This Row],[PA]]&gt;0,$E$137="Win (FORFEIT)",L154="Yes"),1,"")</f>
        <v/>
      </c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S Johnson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Jeremy Graves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Dave Coates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/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/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/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27</v>
      </c>
      <c r="D165" s="45">
        <f t="shared" ref="D165" si="26">SUM(D140:D164)</f>
        <v>27</v>
      </c>
      <c r="E165" s="44">
        <f t="shared" ref="E165" si="27">SUM(E140:E164)</f>
        <v>8</v>
      </c>
      <c r="F165" s="44">
        <f t="shared" ref="F165" si="28">SUM(F140:F164)</f>
        <v>2</v>
      </c>
      <c r="G165" s="44">
        <f t="shared" ref="G165" si="29">SUM(G140:G164)</f>
        <v>2</v>
      </c>
      <c r="H165" s="44">
        <f t="shared" ref="H165" si="30">SUM(H140:H164)</f>
        <v>0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8" t="s">
        <v>23</v>
      </c>
      <c r="B167" s="88"/>
      <c r="C167" s="88"/>
      <c r="D167" s="88"/>
      <c r="E167" s="88"/>
      <c r="F167" s="88"/>
      <c r="G167" s="88"/>
      <c r="H167" s="88"/>
      <c r="I167" s="88"/>
      <c r="J167" s="88"/>
      <c r="K167" s="49"/>
      <c r="L167" s="49"/>
      <c r="M167" s="49">
        <v>0</v>
      </c>
      <c r="N167" s="49"/>
    </row>
    <row r="168" spans="1:14" ht="20.25" customHeight="1">
      <c r="A168" s="86"/>
      <c r="B168" s="87"/>
      <c r="C168" s="87"/>
      <c r="D168" s="87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4">
        <v>42871</v>
      </c>
      <c r="C169" s="84"/>
      <c r="D169" s="13" t="s">
        <v>38</v>
      </c>
      <c r="E169" s="85" t="s">
        <v>46</v>
      </c>
      <c r="F169" s="85"/>
      <c r="G169" s="23" t="s">
        <v>13</v>
      </c>
      <c r="H169" s="89" t="s">
        <v>41</v>
      </c>
      <c r="I169" s="89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Tony Willie</v>
      </c>
      <c r="B172" s="58">
        <f>IF(OR(GameCard7[[#This Row],[PA]]&gt;0,$E$169="Win (FORFEIT)",L172="Yes"),1,"")</f>
        <v>1</v>
      </c>
      <c r="C172" s="33">
        <v>5</v>
      </c>
      <c r="D172" s="33">
        <v>4</v>
      </c>
      <c r="E172" s="33">
        <v>4</v>
      </c>
      <c r="F172" s="33">
        <v>3</v>
      </c>
      <c r="G172" s="33">
        <v>3</v>
      </c>
      <c r="H172" s="33">
        <v>1</v>
      </c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Joe Brown</v>
      </c>
      <c r="B173" s="68">
        <f>IF(OR(GameCard7[[#This Row],[PA]]&gt;0,$E$169="Win (FORFEIT)",L173="Yes"),1,"")</f>
        <v>1</v>
      </c>
      <c r="C173" s="69">
        <v>4</v>
      </c>
      <c r="D173" s="69">
        <v>3</v>
      </c>
      <c r="E173" s="69">
        <v>2</v>
      </c>
      <c r="F173" s="69">
        <v>2</v>
      </c>
      <c r="G173" s="69">
        <v>1</v>
      </c>
      <c r="H173" s="69"/>
      <c r="I173" s="69">
        <v>1</v>
      </c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DJ Bruckenthal</v>
      </c>
      <c r="B174" s="58">
        <f>IF(OR(GameCard7[[#This Row],[PA]]&gt;0,$E$169="Win (FORFEIT)",L174="Yes"),1,"")</f>
        <v>1</v>
      </c>
      <c r="C174" s="33">
        <v>5</v>
      </c>
      <c r="D174" s="33">
        <v>4</v>
      </c>
      <c r="E174" s="33">
        <v>2</v>
      </c>
      <c r="F174" s="33"/>
      <c r="G174" s="33">
        <v>1</v>
      </c>
      <c r="H174" s="33">
        <v>1</v>
      </c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Charlie Coates</v>
      </c>
      <c r="B175" s="68">
        <f>IF(OR(GameCard7[[#This Row],[PA]]&gt;0,$E$169="Win (FORFEIT)",L175="Yes"),1,"")</f>
        <v>1</v>
      </c>
      <c r="C175" s="69">
        <v>5</v>
      </c>
      <c r="D175" s="69">
        <v>5</v>
      </c>
      <c r="E175" s="69">
        <v>3</v>
      </c>
      <c r="F175" s="69">
        <v>3</v>
      </c>
      <c r="G175" s="69">
        <v>2</v>
      </c>
      <c r="H175" s="69"/>
      <c r="I175" s="69"/>
      <c r="J175" s="70">
        <v>1</v>
      </c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Joe Coates</v>
      </c>
      <c r="B176" s="58">
        <f>IF(OR(GameCard7[[#This Row],[PA]]&gt;0,$E$169="Win (FORFEIT)",L176="Yes"),1,"")</f>
        <v>1</v>
      </c>
      <c r="C176" s="33">
        <v>4</v>
      </c>
      <c r="D176" s="33">
        <v>4</v>
      </c>
      <c r="E176" s="33">
        <v>2</v>
      </c>
      <c r="F176" s="33">
        <v>2</v>
      </c>
      <c r="G176" s="33">
        <v>2</v>
      </c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Mike Coates</v>
      </c>
      <c r="B177" s="68">
        <f>IF(OR(GameCard7[[#This Row],[PA]]&gt;0,$E$169="Win (FORFEIT)",L177="Yes"),1,"")</f>
        <v>1</v>
      </c>
      <c r="C177" s="69">
        <v>4</v>
      </c>
      <c r="D177" s="69">
        <v>4</v>
      </c>
      <c r="E177" s="69">
        <v>1</v>
      </c>
      <c r="F177" s="69">
        <v>1</v>
      </c>
      <c r="G177" s="69">
        <v>2</v>
      </c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Joe Como</v>
      </c>
      <c r="B178" s="58">
        <f>IF(OR(GameCard7[[#This Row],[PA]]&gt;0,$E$169="Win (FORFEIT)",L178="Yes"),1,"")</f>
        <v>1</v>
      </c>
      <c r="C178" s="33">
        <v>4</v>
      </c>
      <c r="D178" s="33">
        <v>2</v>
      </c>
      <c r="E178" s="33">
        <v>1</v>
      </c>
      <c r="F178" s="33">
        <v>2</v>
      </c>
      <c r="G178" s="33">
        <v>1</v>
      </c>
      <c r="H178" s="33"/>
      <c r="I178" s="33">
        <v>2</v>
      </c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Tyler Edwards</v>
      </c>
      <c r="B179" s="68">
        <f>IF(OR(GameCard7[[#This Row],[PA]]&gt;0,$E$169="Win (FORFEIT)",L179="Yes"),1,"")</f>
        <v>1</v>
      </c>
      <c r="C179" s="69">
        <v>5</v>
      </c>
      <c r="D179" s="69">
        <v>4</v>
      </c>
      <c r="E179" s="69">
        <v>2</v>
      </c>
      <c r="F179" s="69">
        <v>3</v>
      </c>
      <c r="G179" s="69">
        <v>3</v>
      </c>
      <c r="H179" s="69">
        <v>1</v>
      </c>
      <c r="I179" s="69"/>
      <c r="J179" s="70">
        <v>1</v>
      </c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Mark Fracker</v>
      </c>
      <c r="B180" s="58">
        <f>IF(OR(GameCard7[[#This Row],[PA]]&gt;0,$E$169="Win (FORFEIT)",L180="Yes"),1,"")</f>
        <v>1</v>
      </c>
      <c r="C180" s="33">
        <v>4</v>
      </c>
      <c r="D180" s="33">
        <v>4</v>
      </c>
      <c r="E180" s="33">
        <v>2</v>
      </c>
      <c r="F180" s="33">
        <v>3</v>
      </c>
      <c r="G180" s="33">
        <v>2</v>
      </c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Connor Miller</v>
      </c>
      <c r="B181" s="68">
        <f>IF(OR(GameCard7[[#This Row],[PA]]&gt;0,$E$169="Win (FORFEIT)",L181="Yes"),1,"")</f>
        <v>1</v>
      </c>
      <c r="C181" s="69">
        <v>5</v>
      </c>
      <c r="D181" s="69">
        <v>4</v>
      </c>
      <c r="E181" s="69">
        <v>2</v>
      </c>
      <c r="F181" s="69">
        <v>4</v>
      </c>
      <c r="G181" s="69">
        <v>1</v>
      </c>
      <c r="H181" s="69"/>
      <c r="I181" s="69">
        <v>1</v>
      </c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Matt Myslewski</v>
      </c>
      <c r="B182" s="58">
        <f>IF(OR(GameCard7[[#This Row],[PA]]&gt;0,$E$169="Win (FORFEIT)",L182="Yes"),1,"")</f>
        <v>1</v>
      </c>
      <c r="C182" s="33">
        <v>5</v>
      </c>
      <c r="D182" s="33">
        <v>5</v>
      </c>
      <c r="E182" s="33">
        <v>3</v>
      </c>
      <c r="F182" s="33">
        <v>3</v>
      </c>
      <c r="G182" s="33">
        <v>1</v>
      </c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Matt Tavella</v>
      </c>
      <c r="B183" s="68">
        <f>IF(OR(GameCard7[[#This Row],[PA]]&gt;0,$E$169="Win (FORFEIT)",L183="Yes"),1,"")</f>
        <v>1</v>
      </c>
      <c r="C183" s="69">
        <v>4</v>
      </c>
      <c r="D183" s="69">
        <v>2</v>
      </c>
      <c r="E183" s="69">
        <v>2</v>
      </c>
      <c r="F183" s="69"/>
      <c r="G183" s="69">
        <v>3</v>
      </c>
      <c r="H183" s="69">
        <v>1</v>
      </c>
      <c r="I183" s="69">
        <v>1</v>
      </c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Kirk Daley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Tim Frawley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Kyle Markward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S Johnson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Jeremy Graves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Dave Coates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/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/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/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54</v>
      </c>
      <c r="D197" s="45">
        <f t="shared" ref="D197" si="34">SUM(D172:D196)</f>
        <v>45</v>
      </c>
      <c r="E197" s="44">
        <f t="shared" ref="E197" si="35">SUM(E172:E196)</f>
        <v>26</v>
      </c>
      <c r="F197" s="44">
        <f t="shared" ref="F197" si="36">SUM(F172:F196)</f>
        <v>26</v>
      </c>
      <c r="G197" s="44">
        <f t="shared" ref="G197" si="37">SUM(G172:G196)</f>
        <v>22</v>
      </c>
      <c r="H197" s="44">
        <f t="shared" ref="H197" si="38">SUM(H172:H196)</f>
        <v>4</v>
      </c>
      <c r="I197" s="44">
        <f t="shared" ref="I197" si="39">SUM(I172:I196)</f>
        <v>5</v>
      </c>
      <c r="J197" s="46">
        <f t="shared" ref="J197" si="40">SUM(J172:J196)</f>
        <v>2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8" t="s">
        <v>24</v>
      </c>
      <c r="B199" s="88"/>
      <c r="C199" s="88"/>
      <c r="D199" s="88"/>
      <c r="E199" s="88"/>
      <c r="F199" s="88"/>
      <c r="G199" s="88"/>
      <c r="H199" s="88"/>
      <c r="I199" s="88"/>
      <c r="J199" s="88"/>
      <c r="K199" s="49"/>
      <c r="L199" s="49"/>
      <c r="M199" s="49">
        <v>0</v>
      </c>
      <c r="N199" s="49"/>
    </row>
    <row r="200" spans="1:14" ht="20.25" customHeight="1">
      <c r="A200" s="86"/>
      <c r="B200" s="87"/>
      <c r="C200" s="87"/>
      <c r="D200" s="87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4">
        <v>42878</v>
      </c>
      <c r="C201" s="84"/>
      <c r="D201" s="13" t="s">
        <v>38</v>
      </c>
      <c r="E201" s="85" t="s">
        <v>46</v>
      </c>
      <c r="F201" s="85"/>
      <c r="G201" s="23" t="s">
        <v>13</v>
      </c>
      <c r="H201" s="89" t="s">
        <v>42</v>
      </c>
      <c r="I201" s="89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Tony Willie</v>
      </c>
      <c r="B204" s="58">
        <f>IF(OR(GameCard38[[#This Row],[PA]]&gt;0,$E$201="Win (FORFEIT)",L204="Yes"),1,"")</f>
        <v>1</v>
      </c>
      <c r="C204" s="33">
        <v>4</v>
      </c>
      <c r="D204" s="33">
        <v>3</v>
      </c>
      <c r="E204" s="33">
        <v>0</v>
      </c>
      <c r="F204" s="33"/>
      <c r="G204" s="33"/>
      <c r="H204" s="33"/>
      <c r="I204" s="33">
        <v>1</v>
      </c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Joe Brown</v>
      </c>
      <c r="B205" s="68">
        <f>IF(OR(GameCard38[[#This Row],[PA]]&gt;0,$E$201="Win (FORFEIT)",L205="Yes"),1,"")</f>
        <v>1</v>
      </c>
      <c r="C205" s="69">
        <v>4</v>
      </c>
      <c r="D205" s="69">
        <v>4</v>
      </c>
      <c r="E205" s="69">
        <v>4</v>
      </c>
      <c r="F205" s="69">
        <v>1</v>
      </c>
      <c r="G205" s="69">
        <v>2</v>
      </c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DJ Bruckenthal</v>
      </c>
      <c r="B206" s="58" t="str">
        <f>IF(OR(GameCard38[[#This Row],[PA]]&gt;0,$E$201="Win (FORFEIT)",L206="Yes"),1,"")</f>
        <v/>
      </c>
      <c r="C206" s="33"/>
      <c r="D206" s="33"/>
      <c r="E206" s="33"/>
      <c r="F206" s="33"/>
      <c r="G206" s="33"/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Charlie Coates</v>
      </c>
      <c r="B207" s="68">
        <f>IF(OR(GameCard38[[#This Row],[PA]]&gt;0,$E$201="Win (FORFEIT)",L207="Yes"),1,"")</f>
        <v>1</v>
      </c>
      <c r="C207" s="69">
        <v>4</v>
      </c>
      <c r="D207" s="69">
        <v>4</v>
      </c>
      <c r="E207" s="69">
        <v>3</v>
      </c>
      <c r="F207" s="69">
        <v>1</v>
      </c>
      <c r="G207" s="69">
        <v>2</v>
      </c>
      <c r="H207" s="69"/>
      <c r="I207" s="69"/>
      <c r="J207" s="70">
        <v>1</v>
      </c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Joe Coates</v>
      </c>
      <c r="B208" s="58">
        <f>IF(OR(GameCard38[[#This Row],[PA]]&gt;0,$E$201="Win (FORFEIT)",L208="Yes"),1,"")</f>
        <v>1</v>
      </c>
      <c r="C208" s="33">
        <v>4</v>
      </c>
      <c r="D208" s="33">
        <v>4</v>
      </c>
      <c r="E208" s="33">
        <v>0</v>
      </c>
      <c r="F208" s="33">
        <v>1</v>
      </c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Mike Coates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Joe Como</v>
      </c>
      <c r="B210" s="58">
        <f>IF(OR(GameCard38[[#This Row],[PA]]&gt;0,$E$201="Win (FORFEIT)",L210="Yes"),1,"")</f>
        <v>1</v>
      </c>
      <c r="C210" s="33">
        <v>4</v>
      </c>
      <c r="D210" s="33">
        <v>4</v>
      </c>
      <c r="E210" s="33">
        <v>2</v>
      </c>
      <c r="F210" s="33">
        <v>2</v>
      </c>
      <c r="G210" s="33">
        <v>1</v>
      </c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Tyler Edwards</v>
      </c>
      <c r="B211" s="68">
        <f>IF(OR(GameCard38[[#This Row],[PA]]&gt;0,$E$201="Win (FORFEIT)",L211="Yes"),1,"")</f>
        <v>1</v>
      </c>
      <c r="C211" s="69">
        <v>5</v>
      </c>
      <c r="D211" s="69">
        <v>5</v>
      </c>
      <c r="E211" s="69">
        <v>1</v>
      </c>
      <c r="F211" s="69">
        <v>2</v>
      </c>
      <c r="G211" s="69">
        <v>1</v>
      </c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Mark Fracker</v>
      </c>
      <c r="B212" s="58">
        <f>IF(OR(GameCard38[[#This Row],[PA]]&gt;0,$E$201="Win (FORFEIT)",L212="Yes"),1,"")</f>
        <v>1</v>
      </c>
      <c r="C212" s="33">
        <v>4</v>
      </c>
      <c r="D212" s="33">
        <v>4</v>
      </c>
      <c r="E212" s="33">
        <v>2</v>
      </c>
      <c r="F212" s="33">
        <v>1</v>
      </c>
      <c r="G212" s="33">
        <v>1</v>
      </c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Connor Miller</v>
      </c>
      <c r="B213" s="68">
        <f>IF(OR(GameCard38[[#This Row],[PA]]&gt;0,$E$201="Win (FORFEIT)",L213="Yes"),1,"")</f>
        <v>1</v>
      </c>
      <c r="C213" s="69">
        <v>5</v>
      </c>
      <c r="D213" s="69">
        <v>5</v>
      </c>
      <c r="E213" s="69">
        <v>3</v>
      </c>
      <c r="F213" s="69">
        <v>2</v>
      </c>
      <c r="G213" s="69">
        <v>1</v>
      </c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Matt Myslewski</v>
      </c>
      <c r="B214" s="58">
        <f>IF(OR(GameCard38[[#This Row],[PA]]&gt;0,$E$201="Win (FORFEIT)",L214="Yes"),1,"")</f>
        <v>1</v>
      </c>
      <c r="C214" s="33">
        <v>4</v>
      </c>
      <c r="D214" s="33">
        <v>3</v>
      </c>
      <c r="E214" s="33">
        <v>2</v>
      </c>
      <c r="F214" s="33">
        <v>2</v>
      </c>
      <c r="G214" s="33">
        <v>1</v>
      </c>
      <c r="H214" s="33">
        <v>1</v>
      </c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Matt Tavella</v>
      </c>
      <c r="B215" s="68">
        <f>IF(OR(GameCard38[[#This Row],[PA]]&gt;0,$E$201="Win (FORFEIT)",L215="Yes"),1,"")</f>
        <v>1</v>
      </c>
      <c r="C215" s="69">
        <v>4</v>
      </c>
      <c r="D215" s="69">
        <v>4</v>
      </c>
      <c r="E215" s="69">
        <v>2</v>
      </c>
      <c r="F215" s="69"/>
      <c r="G215" s="69">
        <v>2</v>
      </c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Kirk Daley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Tim Frawley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Kyle Markward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S Johnson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Jeremy Graves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Dave Coates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/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/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/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42</v>
      </c>
      <c r="D229" s="45">
        <f t="shared" ref="D229" si="42">SUM(D204:D228)</f>
        <v>40</v>
      </c>
      <c r="E229" s="44">
        <f t="shared" ref="E229" si="43">SUM(E204:E228)</f>
        <v>19</v>
      </c>
      <c r="F229" s="44">
        <f t="shared" ref="F229" si="44">SUM(F204:F228)</f>
        <v>12</v>
      </c>
      <c r="G229" s="44">
        <f t="shared" ref="G229" si="45">SUM(G204:G228)</f>
        <v>11</v>
      </c>
      <c r="H229" s="44">
        <f t="shared" ref="H229" si="46">SUM(H204:H228)</f>
        <v>1</v>
      </c>
      <c r="I229" s="44">
        <f t="shared" ref="I229" si="47">SUM(I204:I228)</f>
        <v>1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8" t="s">
        <v>25</v>
      </c>
      <c r="B231" s="88"/>
      <c r="C231" s="88"/>
      <c r="D231" s="88"/>
      <c r="E231" s="88"/>
      <c r="F231" s="88"/>
      <c r="G231" s="88"/>
      <c r="H231" s="88"/>
      <c r="I231" s="88"/>
      <c r="J231" s="88"/>
      <c r="K231" s="49"/>
      <c r="L231" s="49"/>
      <c r="M231" s="49">
        <v>0</v>
      </c>
      <c r="N231" s="49"/>
    </row>
    <row r="232" spans="1:14" ht="20.25" customHeight="1">
      <c r="A232" s="86"/>
      <c r="B232" s="87"/>
      <c r="C232" s="87"/>
      <c r="D232" s="87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4">
        <v>42885</v>
      </c>
      <c r="C233" s="84"/>
      <c r="D233" s="13" t="s">
        <v>38</v>
      </c>
      <c r="E233" s="85" t="s">
        <v>46</v>
      </c>
      <c r="F233" s="85"/>
      <c r="G233" s="23" t="s">
        <v>13</v>
      </c>
      <c r="H233" s="89" t="s">
        <v>44</v>
      </c>
      <c r="I233" s="89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Tony Willie</v>
      </c>
      <c r="B236" s="58">
        <f>IF(OR(GameCard49[[#This Row],[PA]]&gt;0,$E$233="Win (FORFEIT)",L236="Yes"),1,"")</f>
        <v>1</v>
      </c>
      <c r="C236" s="33">
        <v>3</v>
      </c>
      <c r="D236" s="33">
        <v>2</v>
      </c>
      <c r="E236" s="33">
        <v>2</v>
      </c>
      <c r="F236" s="33">
        <v>1</v>
      </c>
      <c r="G236" s="33">
        <v>1</v>
      </c>
      <c r="H236" s="33">
        <v>1</v>
      </c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Joe Brown</v>
      </c>
      <c r="B237" s="68">
        <f>IF(OR(GameCard49[[#This Row],[PA]]&gt;0,$E$233="Win (FORFEIT)",L237="Yes"),1,"")</f>
        <v>1</v>
      </c>
      <c r="C237" s="69">
        <v>3</v>
      </c>
      <c r="D237" s="69">
        <v>3</v>
      </c>
      <c r="E237" s="69">
        <v>1</v>
      </c>
      <c r="F237" s="69">
        <v>1</v>
      </c>
      <c r="G237" s="69">
        <v>2</v>
      </c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DJ Bruckenthal</v>
      </c>
      <c r="B238" s="58">
        <f>IF(OR(GameCard49[[#This Row],[PA]]&gt;0,$E$233="Win (FORFEIT)",L238="Yes"),1,"")</f>
        <v>1</v>
      </c>
      <c r="C238" s="33">
        <v>3</v>
      </c>
      <c r="D238" s="33">
        <v>3</v>
      </c>
      <c r="E238" s="33">
        <v>1</v>
      </c>
      <c r="F238" s="33">
        <v>1</v>
      </c>
      <c r="G238" s="33"/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Charlie Coates</v>
      </c>
      <c r="B239" s="68">
        <f>IF(OR(GameCard49[[#This Row],[PA]]&gt;0,$E$233="Win (FORFEIT)",L239="Yes"),1,"")</f>
        <v>1</v>
      </c>
      <c r="C239" s="69">
        <v>4</v>
      </c>
      <c r="D239" s="69">
        <v>4</v>
      </c>
      <c r="E239" s="69">
        <v>2</v>
      </c>
      <c r="F239" s="69">
        <v>1</v>
      </c>
      <c r="G239" s="69">
        <v>1</v>
      </c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Joe Coates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Mike Coates</v>
      </c>
      <c r="B241" s="68">
        <f>IF(OR(GameCard49[[#This Row],[PA]]&gt;0,$E$233="Win (FORFEIT)",L241="Yes"),1,"")</f>
        <v>1</v>
      </c>
      <c r="C241" s="69">
        <v>3</v>
      </c>
      <c r="D241" s="69">
        <v>3</v>
      </c>
      <c r="E241" s="69">
        <v>1</v>
      </c>
      <c r="F241" s="69">
        <v>1</v>
      </c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Joe Como</v>
      </c>
      <c r="B242" s="58">
        <f>IF(OR(GameCard49[[#This Row],[PA]]&gt;0,$E$233="Win (FORFEIT)",L242="Yes"),1,"")</f>
        <v>1</v>
      </c>
      <c r="C242" s="33">
        <v>3</v>
      </c>
      <c r="D242" s="33">
        <v>3</v>
      </c>
      <c r="E242" s="33">
        <v>2</v>
      </c>
      <c r="F242" s="33">
        <v>1</v>
      </c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Tyler Edwards</v>
      </c>
      <c r="B243" s="68">
        <f>IF(OR(GameCard49[[#This Row],[PA]]&gt;0,$E$233="Win (FORFEIT)",L243="Yes"),1,"")</f>
        <v>1</v>
      </c>
      <c r="C243" s="69">
        <v>4</v>
      </c>
      <c r="D243" s="69">
        <v>4</v>
      </c>
      <c r="E243" s="69">
        <v>4</v>
      </c>
      <c r="F243" s="69">
        <v>1</v>
      </c>
      <c r="G243" s="69">
        <v>2</v>
      </c>
      <c r="H243" s="69"/>
      <c r="I243" s="69"/>
      <c r="J243" s="70">
        <v>1</v>
      </c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Mark Fracker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Connor Miller</v>
      </c>
      <c r="B245" s="68">
        <f>IF(OR(GameCard49[[#This Row],[PA]]&gt;0,$E$233="Win (FORFEIT)",L245="Yes"),1,"")</f>
        <v>1</v>
      </c>
      <c r="C245" s="69">
        <v>4</v>
      </c>
      <c r="D245" s="69">
        <v>4</v>
      </c>
      <c r="E245" s="69">
        <v>3</v>
      </c>
      <c r="F245" s="69">
        <v>3</v>
      </c>
      <c r="G245" s="69">
        <v>2</v>
      </c>
      <c r="H245" s="69"/>
      <c r="I245" s="69"/>
      <c r="J245" s="70">
        <v>1</v>
      </c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Matt Myslewski</v>
      </c>
      <c r="B246" s="58">
        <f>IF(OR(GameCard49[[#This Row],[PA]]&gt;0,$E$233="Win (FORFEIT)",L246="Yes"),1,"")</f>
        <v>1</v>
      </c>
      <c r="C246" s="33">
        <v>3</v>
      </c>
      <c r="D246" s="33">
        <v>2</v>
      </c>
      <c r="E246" s="33">
        <v>1</v>
      </c>
      <c r="F246" s="33">
        <v>1</v>
      </c>
      <c r="G246" s="33">
        <v>3</v>
      </c>
      <c r="H246" s="33">
        <v>1</v>
      </c>
      <c r="I246" s="33"/>
      <c r="J246" s="34">
        <v>1</v>
      </c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Matt Tavella</v>
      </c>
      <c r="B247" s="68">
        <f>IF(OR(GameCard49[[#This Row],[PA]]&gt;0,$E$233="Win (FORFEIT)",L247="Yes"),1,"")</f>
        <v>1</v>
      </c>
      <c r="C247" s="69">
        <v>3</v>
      </c>
      <c r="D247" s="69">
        <v>3</v>
      </c>
      <c r="E247" s="69">
        <v>0</v>
      </c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Kirk Daley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Tim Frawley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Kyle Markward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S Johnson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Jeremy Graves</v>
      </c>
      <c r="B252" s="58">
        <f>IF(OR(GameCard49[[#This Row],[PA]]&gt;0,$E$233="Win (FORFEIT)",L252="Yes"),1,"")</f>
        <v>1</v>
      </c>
      <c r="C252" s="33">
        <v>3</v>
      </c>
      <c r="D252" s="33">
        <v>3</v>
      </c>
      <c r="E252" s="33">
        <v>1</v>
      </c>
      <c r="F252" s="33">
        <v>1</v>
      </c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Dave Coates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/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/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/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36</v>
      </c>
      <c r="D261" s="45">
        <f t="shared" ref="D261" si="50">SUM(D236:D260)</f>
        <v>34</v>
      </c>
      <c r="E261" s="44">
        <f t="shared" ref="E261" si="51">SUM(E236:E260)</f>
        <v>18</v>
      </c>
      <c r="F261" s="44">
        <f t="shared" ref="F261" si="52">SUM(F236:F260)</f>
        <v>12</v>
      </c>
      <c r="G261" s="44">
        <f t="shared" ref="G261" si="53">SUM(G236:G260)</f>
        <v>11</v>
      </c>
      <c r="H261" s="44">
        <f t="shared" ref="H261" si="54">SUM(H236:H260)</f>
        <v>2</v>
      </c>
      <c r="I261" s="44">
        <f t="shared" ref="I261" si="55">SUM(I236:I260)</f>
        <v>0</v>
      </c>
      <c r="J261" s="46">
        <f t="shared" ref="J261" si="56">SUM(J236:J260)</f>
        <v>3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8" t="s">
        <v>26</v>
      </c>
      <c r="B263" s="88"/>
      <c r="C263" s="88"/>
      <c r="D263" s="88"/>
      <c r="E263" s="88"/>
      <c r="F263" s="88"/>
      <c r="G263" s="88"/>
      <c r="H263" s="88"/>
      <c r="I263" s="88"/>
      <c r="J263" s="88"/>
      <c r="K263" s="49"/>
      <c r="L263" s="49"/>
      <c r="M263" s="49">
        <v>0</v>
      </c>
      <c r="N263" s="49"/>
    </row>
    <row r="264" spans="1:14" ht="20.25" customHeight="1">
      <c r="A264" s="86"/>
      <c r="B264" s="87"/>
      <c r="C264" s="87"/>
      <c r="D264" s="87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4">
        <v>42898</v>
      </c>
      <c r="C265" s="84"/>
      <c r="D265" s="13" t="s">
        <v>38</v>
      </c>
      <c r="E265" s="85" t="s">
        <v>46</v>
      </c>
      <c r="F265" s="85"/>
      <c r="G265" s="23" t="s">
        <v>13</v>
      </c>
      <c r="H265" s="89" t="s">
        <v>98</v>
      </c>
      <c r="I265" s="89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Tony Willie</v>
      </c>
      <c r="B268" s="58">
        <f>IF(OR(GameCard510[[#This Row],[PA]]&gt;0,$E$265="Win (FORFEIT)",L268="Yes"),1,"")</f>
        <v>1</v>
      </c>
      <c r="C268" s="33">
        <v>4</v>
      </c>
      <c r="D268" s="33">
        <v>4</v>
      </c>
      <c r="E268" s="33">
        <v>3</v>
      </c>
      <c r="F268" s="33">
        <v>2</v>
      </c>
      <c r="G268" s="33">
        <v>1</v>
      </c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Joe Brown</v>
      </c>
      <c r="B269" s="68">
        <f>IF(OR(GameCard510[[#This Row],[PA]]&gt;0,$E$265="Win (FORFEIT)",L269="Yes"),1,"")</f>
        <v>1</v>
      </c>
      <c r="C269" s="69">
        <v>4</v>
      </c>
      <c r="D269" s="69">
        <v>4</v>
      </c>
      <c r="E269" s="69">
        <v>3</v>
      </c>
      <c r="F269" s="69">
        <v>2</v>
      </c>
      <c r="G269" s="69">
        <v>3</v>
      </c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DJ Bruckenthal</v>
      </c>
      <c r="B270" s="58">
        <f>IF(OR(GameCard510[[#This Row],[PA]]&gt;0,$E$265="Win (FORFEIT)",L270="Yes"),1,"")</f>
        <v>1</v>
      </c>
      <c r="C270" s="33">
        <v>4</v>
      </c>
      <c r="D270" s="33">
        <v>3</v>
      </c>
      <c r="E270" s="33">
        <v>0</v>
      </c>
      <c r="F270" s="33">
        <v>1</v>
      </c>
      <c r="G270" s="33">
        <v>1</v>
      </c>
      <c r="H270" s="33">
        <v>1</v>
      </c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Charlie Coates</v>
      </c>
      <c r="B271" s="68">
        <f>IF(OR(GameCard510[[#This Row],[PA]]&gt;0,$E$265="Win (FORFEIT)",L271="Yes"),1,"")</f>
        <v>1</v>
      </c>
      <c r="C271" s="69">
        <v>4</v>
      </c>
      <c r="D271" s="69">
        <v>4</v>
      </c>
      <c r="E271" s="69">
        <v>1</v>
      </c>
      <c r="F271" s="69">
        <v>0</v>
      </c>
      <c r="G271" s="69">
        <v>2</v>
      </c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Joe Coates</v>
      </c>
      <c r="B272" s="58">
        <f>IF(OR(GameCard510[[#This Row],[PA]]&gt;0,$E$265="Win (FORFEIT)",L272="Yes"),1,"")</f>
        <v>1</v>
      </c>
      <c r="C272" s="33">
        <v>4</v>
      </c>
      <c r="D272" s="33">
        <v>4</v>
      </c>
      <c r="E272" s="33">
        <v>1</v>
      </c>
      <c r="F272" s="33">
        <v>1</v>
      </c>
      <c r="G272" s="33"/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Mike Coates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Joe Como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Tyler Edwards</v>
      </c>
      <c r="B275" s="68">
        <f>IF(OR(GameCard510[[#This Row],[PA]]&gt;0,$E$265="Win (FORFEIT)",L275="Yes"),1,"")</f>
        <v>1</v>
      </c>
      <c r="C275" s="69">
        <v>5</v>
      </c>
      <c r="D275" s="69">
        <v>5</v>
      </c>
      <c r="E275" s="69">
        <v>2</v>
      </c>
      <c r="F275" s="69">
        <v>1</v>
      </c>
      <c r="G275" s="69">
        <v>2</v>
      </c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Mark Fracker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Connor Miller</v>
      </c>
      <c r="B277" s="68">
        <f>IF(OR(GameCard510[[#This Row],[PA]]&gt;0,$E$265="Win (FORFEIT)",L277="Yes"),1,"")</f>
        <v>1</v>
      </c>
      <c r="C277" s="69">
        <v>5</v>
      </c>
      <c r="D277" s="69">
        <v>5</v>
      </c>
      <c r="E277" s="69">
        <v>3</v>
      </c>
      <c r="F277" s="69">
        <v>3</v>
      </c>
      <c r="G277" s="69">
        <v>2</v>
      </c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Matt Myslewski</v>
      </c>
      <c r="B278" s="58">
        <f>IF(OR(GameCard510[[#This Row],[PA]]&gt;0,$E$265="Win (FORFEIT)",L278="Yes"),1,"")</f>
        <v>1</v>
      </c>
      <c r="C278" s="33">
        <v>4</v>
      </c>
      <c r="D278" s="33">
        <v>4</v>
      </c>
      <c r="E278" s="33">
        <v>3</v>
      </c>
      <c r="F278" s="33">
        <v>1</v>
      </c>
      <c r="G278" s="33">
        <v>1</v>
      </c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Matt Tavella</v>
      </c>
      <c r="B279" s="68">
        <f>IF(OR(GameCard510[[#This Row],[PA]]&gt;0,$E$265="Win (FORFEIT)",L279="Yes"),1,"")</f>
        <v>1</v>
      </c>
      <c r="C279" s="69">
        <v>4</v>
      </c>
      <c r="D279" s="69">
        <v>4</v>
      </c>
      <c r="E279" s="69">
        <v>2</v>
      </c>
      <c r="F279" s="69">
        <v>2</v>
      </c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Kirk Daley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Tim Frawley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Kyle Markward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S Johnson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Jeremy Graves</v>
      </c>
      <c r="B284" s="58">
        <f>IF(OR(GameCard510[[#This Row],[PA]]&gt;0,$E$265="Win (FORFEIT)",L284="Yes"),1,"")</f>
        <v>1</v>
      </c>
      <c r="C284" s="33">
        <v>4</v>
      </c>
      <c r="D284" s="33">
        <v>4</v>
      </c>
      <c r="E284" s="33">
        <v>1</v>
      </c>
      <c r="F284" s="33">
        <v>1</v>
      </c>
      <c r="G284" s="33">
        <v>1</v>
      </c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Dave Coates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/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/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/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42</v>
      </c>
      <c r="D293" s="45">
        <f t="shared" ref="D293" si="58">SUM(D268:D292)</f>
        <v>41</v>
      </c>
      <c r="E293" s="44">
        <f t="shared" ref="E293" si="59">SUM(E268:E292)</f>
        <v>19</v>
      </c>
      <c r="F293" s="44">
        <f t="shared" ref="F293" si="60">SUM(F268:F292)</f>
        <v>14</v>
      </c>
      <c r="G293" s="44">
        <f t="shared" ref="G293" si="61">SUM(G268:G292)</f>
        <v>13</v>
      </c>
      <c r="H293" s="44">
        <f t="shared" ref="H293" si="62">SUM(H268:H292)</f>
        <v>1</v>
      </c>
      <c r="I293" s="44">
        <f t="shared" ref="I293" si="63">SUM(I268:I292)</f>
        <v>0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8" t="s">
        <v>27</v>
      </c>
      <c r="B295" s="88"/>
      <c r="C295" s="88"/>
      <c r="D295" s="88"/>
      <c r="E295" s="88"/>
      <c r="F295" s="88"/>
      <c r="G295" s="88"/>
      <c r="H295" s="88"/>
      <c r="I295" s="88"/>
      <c r="J295" s="88"/>
      <c r="K295" s="49"/>
      <c r="L295" s="49"/>
      <c r="M295" s="49">
        <v>0</v>
      </c>
      <c r="N295" s="49"/>
    </row>
    <row r="296" spans="1:14" ht="20.25" customHeight="1">
      <c r="A296" s="86"/>
      <c r="B296" s="87"/>
      <c r="C296" s="87"/>
      <c r="D296" s="87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4">
        <v>42906</v>
      </c>
      <c r="C297" s="84"/>
      <c r="D297" s="13" t="s">
        <v>38</v>
      </c>
      <c r="E297" s="85" t="s">
        <v>47</v>
      </c>
      <c r="F297" s="85"/>
      <c r="G297" s="23" t="s">
        <v>13</v>
      </c>
      <c r="H297" s="89" t="s">
        <v>97</v>
      </c>
      <c r="I297" s="89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Tony Willie</v>
      </c>
      <c r="B300" s="58">
        <f>IF(OR(GameCard611[[#This Row],[PA]]&gt;0,$E$297="Win (FORFEIT)",L300="Yes"),1,"")</f>
        <v>1</v>
      </c>
      <c r="C300" s="33">
        <v>3</v>
      </c>
      <c r="D300" s="33">
        <v>2</v>
      </c>
      <c r="E300" s="33">
        <v>1</v>
      </c>
      <c r="F300" s="33">
        <v>1</v>
      </c>
      <c r="G300" s="33">
        <v>2</v>
      </c>
      <c r="H300" s="33">
        <v>1</v>
      </c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Joe Brown</v>
      </c>
      <c r="B301" s="68">
        <f>IF(OR(GameCard611[[#This Row],[PA]]&gt;0,$E$297="Win (FORFEIT)",L301="Yes"),1,"")</f>
        <v>1</v>
      </c>
      <c r="C301" s="69">
        <v>3</v>
      </c>
      <c r="D301" s="69">
        <v>3</v>
      </c>
      <c r="E301" s="69">
        <v>0</v>
      </c>
      <c r="F301" s="69"/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DJ Bruckenthal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Charlie Coates</v>
      </c>
      <c r="B303" s="68">
        <f>IF(OR(GameCard611[[#This Row],[PA]]&gt;0,$E$297="Win (FORFEIT)",L303="Yes"),1,"")</f>
        <v>1</v>
      </c>
      <c r="C303" s="69">
        <v>4</v>
      </c>
      <c r="D303" s="69">
        <v>4</v>
      </c>
      <c r="E303" s="69">
        <v>2</v>
      </c>
      <c r="F303" s="69">
        <v>2</v>
      </c>
      <c r="G303" s="69">
        <v>2</v>
      </c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Joe Coates</v>
      </c>
      <c r="B304" s="58">
        <f>IF(OR(GameCard611[[#This Row],[PA]]&gt;0,$E$297="Win (FORFEIT)",L304="Yes"),1,"")</f>
        <v>1</v>
      </c>
      <c r="C304" s="33">
        <v>3</v>
      </c>
      <c r="D304" s="33">
        <v>3</v>
      </c>
      <c r="E304" s="33">
        <v>2</v>
      </c>
      <c r="F304" s="33"/>
      <c r="G304" s="33">
        <v>1</v>
      </c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Mike Coates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Joe Como</v>
      </c>
      <c r="B306" s="58">
        <f>IF(OR(GameCard611[[#This Row],[PA]]&gt;0,$E$297="Win (FORFEIT)",L306="Yes"),1,"")</f>
        <v>1</v>
      </c>
      <c r="C306" s="33">
        <v>3</v>
      </c>
      <c r="D306" s="33">
        <v>3</v>
      </c>
      <c r="E306" s="33">
        <v>2</v>
      </c>
      <c r="F306" s="33">
        <v>1</v>
      </c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Tyler Edwards</v>
      </c>
      <c r="B307" s="68">
        <f>IF(OR(GameCard611[[#This Row],[PA]]&gt;0,$E$297="Win (FORFEIT)",L307="Yes"),1,"")</f>
        <v>1</v>
      </c>
      <c r="C307" s="69">
        <v>4</v>
      </c>
      <c r="D307" s="69">
        <v>4</v>
      </c>
      <c r="E307" s="69">
        <v>2</v>
      </c>
      <c r="F307" s="69">
        <v>2</v>
      </c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Mark Fracker</v>
      </c>
      <c r="B308" s="58">
        <f>IF(OR(GameCard611[[#This Row],[PA]]&gt;0,$E$297="Win (FORFEIT)",L308="Yes"),1,"")</f>
        <v>1</v>
      </c>
      <c r="C308" s="33">
        <v>3</v>
      </c>
      <c r="D308" s="33">
        <v>3</v>
      </c>
      <c r="E308" s="33">
        <v>0</v>
      </c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Connor Miller</v>
      </c>
      <c r="B309" s="68">
        <f>IF(OR(GameCard611[[#This Row],[PA]]&gt;0,$E$297="Win (FORFEIT)",L309="Yes"),1,"")</f>
        <v>1</v>
      </c>
      <c r="C309" s="69">
        <v>4</v>
      </c>
      <c r="D309" s="69">
        <v>4</v>
      </c>
      <c r="E309" s="69">
        <v>2</v>
      </c>
      <c r="F309" s="69"/>
      <c r="G309" s="69">
        <v>1</v>
      </c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Matt Myslewski</v>
      </c>
      <c r="B310" s="58">
        <f>IF(OR(GameCard611[[#This Row],[PA]]&gt;0,$E$297="Win (FORFEIT)",L310="Yes"),1,"")</f>
        <v>1</v>
      </c>
      <c r="C310" s="33">
        <v>4</v>
      </c>
      <c r="D310" s="33">
        <v>4</v>
      </c>
      <c r="E310" s="33">
        <v>2</v>
      </c>
      <c r="F310" s="33">
        <v>2</v>
      </c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Matt Tavella</v>
      </c>
      <c r="B311" s="68">
        <f>IF(OR(GameCard611[[#This Row],[PA]]&gt;0,$E$297="Win (FORFEIT)",L311="Yes"),1,"")</f>
        <v>1</v>
      </c>
      <c r="C311" s="69">
        <v>3</v>
      </c>
      <c r="D311" s="69">
        <v>3</v>
      </c>
      <c r="E311" s="69">
        <v>1</v>
      </c>
      <c r="F311" s="69">
        <v>1</v>
      </c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Kirk Daley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Tim Frawley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Kyle Markward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S Johnson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Jeremy Graves</v>
      </c>
      <c r="B316" s="58">
        <f>IF(OR(GameCard611[[#This Row],[PA]]&gt;0,$E$297="Win (FORFEIT)",L316="Yes"),1,"")</f>
        <v>1</v>
      </c>
      <c r="C316" s="33">
        <v>3</v>
      </c>
      <c r="D316" s="33">
        <v>3</v>
      </c>
      <c r="E316" s="33">
        <v>2</v>
      </c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Dave Coates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/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/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/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37</v>
      </c>
      <c r="D325" s="45">
        <f t="shared" ref="D325" si="66">SUM(D300:D324)</f>
        <v>36</v>
      </c>
      <c r="E325" s="44">
        <f t="shared" ref="E325" si="67">SUM(E300:E324)</f>
        <v>16</v>
      </c>
      <c r="F325" s="44">
        <f t="shared" ref="F325" si="68">SUM(F300:F324)</f>
        <v>9</v>
      </c>
      <c r="G325" s="44">
        <f t="shared" ref="G325" si="69">SUM(G300:G324)</f>
        <v>6</v>
      </c>
      <c r="H325" s="44">
        <f t="shared" ref="H325" si="70">SUM(H300:H324)</f>
        <v>1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8" t="s">
        <v>28</v>
      </c>
      <c r="B327" s="88"/>
      <c r="C327" s="88"/>
      <c r="D327" s="88"/>
      <c r="E327" s="88"/>
      <c r="F327" s="88"/>
      <c r="G327" s="88"/>
      <c r="H327" s="88"/>
      <c r="I327" s="88"/>
      <c r="J327" s="88"/>
      <c r="K327" s="49"/>
      <c r="L327" s="49"/>
      <c r="M327" s="49">
        <v>0</v>
      </c>
      <c r="N327" s="49"/>
    </row>
    <row r="328" spans="1:14" ht="20.25" customHeight="1">
      <c r="A328" s="86"/>
      <c r="B328" s="87"/>
      <c r="C328" s="87"/>
      <c r="D328" s="87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4">
        <v>42907</v>
      </c>
      <c r="C329" s="84"/>
      <c r="D329" s="13" t="s">
        <v>38</v>
      </c>
      <c r="E329" s="85" t="s">
        <v>47</v>
      </c>
      <c r="F329" s="85"/>
      <c r="G329" s="23" t="s">
        <v>13</v>
      </c>
      <c r="H329" s="89" t="s">
        <v>39</v>
      </c>
      <c r="I329" s="89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Tony Willie</v>
      </c>
      <c r="B332" s="58">
        <f>IF(OR(GameCard12[[#This Row],[PA]]&gt;0,$E$329="Win (FORFEIT)",L332="Yes"),1,"")</f>
        <v>1</v>
      </c>
      <c r="C332" s="33">
        <v>2</v>
      </c>
      <c r="D332" s="33">
        <v>2</v>
      </c>
      <c r="E332" s="33">
        <v>1</v>
      </c>
      <c r="F332" s="33"/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Joe Brown</v>
      </c>
      <c r="B333" s="68">
        <f>IF(OR(GameCard12[[#This Row],[PA]]&gt;0,$E$329="Win (FORFEIT)",L333="Yes"),1,"")</f>
        <v>1</v>
      </c>
      <c r="C333" s="69">
        <v>2</v>
      </c>
      <c r="D333" s="69">
        <v>2</v>
      </c>
      <c r="E333" s="69">
        <v>0</v>
      </c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DJ Bruckenthal</v>
      </c>
      <c r="B334" s="58">
        <f>IF(OR(GameCard12[[#This Row],[PA]]&gt;0,$E$329="Win (FORFEIT)",L334="Yes"),1,"")</f>
        <v>1</v>
      </c>
      <c r="C334" s="33">
        <v>3</v>
      </c>
      <c r="D334" s="33">
        <v>3</v>
      </c>
      <c r="E334" s="33">
        <v>0</v>
      </c>
      <c r="F334" s="33"/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Charlie Coates</v>
      </c>
      <c r="B335" s="68">
        <f>IF(OR(GameCard12[[#This Row],[PA]]&gt;0,$E$329="Win (FORFEIT)",L335="Yes"),1,"")</f>
        <v>1</v>
      </c>
      <c r="C335" s="69">
        <v>3</v>
      </c>
      <c r="D335" s="69">
        <v>3</v>
      </c>
      <c r="E335" s="69">
        <v>2</v>
      </c>
      <c r="F335" s="69"/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Joe Coates</v>
      </c>
      <c r="B336" s="58">
        <f>IF(OR(GameCard12[[#This Row],[PA]]&gt;0,$E$329="Win (FORFEIT)",L336="Yes"),1,"")</f>
        <v>1</v>
      </c>
      <c r="C336" s="33">
        <v>2</v>
      </c>
      <c r="D336" s="33">
        <v>2</v>
      </c>
      <c r="E336" s="33">
        <v>0</v>
      </c>
      <c r="F336" s="33"/>
      <c r="G336" s="33"/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Mike Coates</v>
      </c>
      <c r="B337" s="68">
        <f>IF(OR(GameCard12[[#This Row],[PA]]&gt;0,$E$329="Win (FORFEIT)",L337="Yes"),1,"")</f>
        <v>1</v>
      </c>
      <c r="C337" s="69">
        <v>2</v>
      </c>
      <c r="D337" s="69">
        <v>2</v>
      </c>
      <c r="E337" s="69">
        <v>1</v>
      </c>
      <c r="F337" s="69"/>
      <c r="G337" s="69"/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Joe Como</v>
      </c>
      <c r="B338" s="58">
        <f>IF(OR(GameCard12[[#This Row],[PA]]&gt;0,$E$329="Win (FORFEIT)",L338="Yes"),1,"")</f>
        <v>1</v>
      </c>
      <c r="C338" s="33">
        <v>2</v>
      </c>
      <c r="D338" s="33">
        <v>2</v>
      </c>
      <c r="E338" s="33">
        <v>1</v>
      </c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Tyler Edwards</v>
      </c>
      <c r="B339" s="68">
        <f>IF(OR(GameCard12[[#This Row],[PA]]&gt;0,$E$329="Win (FORFEIT)",L339="Yes"),1,"")</f>
        <v>1</v>
      </c>
      <c r="C339" s="69">
        <v>3</v>
      </c>
      <c r="D339" s="69">
        <v>3</v>
      </c>
      <c r="E339" s="69">
        <v>0</v>
      </c>
      <c r="F339" s="69"/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Mark Fracker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Connor Miller</v>
      </c>
      <c r="B341" s="68">
        <f>IF(OR(GameCard12[[#This Row],[PA]]&gt;0,$E$329="Win (FORFEIT)",L341="Yes"),1,"")</f>
        <v>1</v>
      </c>
      <c r="C341" s="69">
        <v>3</v>
      </c>
      <c r="D341" s="69">
        <v>3</v>
      </c>
      <c r="E341" s="69">
        <v>2</v>
      </c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Matt Myslewski</v>
      </c>
      <c r="B342" s="58">
        <f>IF(OR(GameCard12[[#This Row],[PA]]&gt;0,$E$329="Win (FORFEIT)",L342="Yes"),1,"")</f>
        <v>1</v>
      </c>
      <c r="C342" s="33">
        <v>3</v>
      </c>
      <c r="D342" s="33">
        <v>3</v>
      </c>
      <c r="E342" s="33">
        <v>1</v>
      </c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Matt Tavella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Kirk Daley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Tim Frawley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Kyle Markward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S Johnson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Jeremy Graves</v>
      </c>
      <c r="B348" s="58">
        <f>IF(OR(GameCard12[[#This Row],[PA]]&gt;0,$E$329="Win (FORFEIT)",L348="Yes"),1,"")</f>
        <v>1</v>
      </c>
      <c r="C348" s="33">
        <v>3</v>
      </c>
      <c r="D348" s="33">
        <v>3</v>
      </c>
      <c r="E348" s="33">
        <v>1</v>
      </c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Dave Coates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/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/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/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28</v>
      </c>
      <c r="D357" s="45">
        <f t="shared" ref="D357" si="74">SUM(D332:D356)</f>
        <v>28</v>
      </c>
      <c r="E357" s="44">
        <f t="shared" ref="E357" si="75">SUM(E332:E356)</f>
        <v>9</v>
      </c>
      <c r="F357" s="44">
        <f t="shared" ref="F357" si="76">SUM(F332:F356)</f>
        <v>0</v>
      </c>
      <c r="G357" s="44">
        <f t="shared" ref="G357" si="77">SUM(G332:G356)</f>
        <v>0</v>
      </c>
      <c r="H357" s="44">
        <f t="shared" ref="H357" si="78">SUM(H332:H356)</f>
        <v>0</v>
      </c>
      <c r="I357" s="44">
        <f t="shared" ref="I357" si="79">SUM(I332:I356)</f>
        <v>0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8" t="s">
        <v>29</v>
      </c>
      <c r="B359" s="88"/>
      <c r="C359" s="88"/>
      <c r="D359" s="88"/>
      <c r="E359" s="88"/>
      <c r="F359" s="88"/>
      <c r="G359" s="88"/>
      <c r="H359" s="88"/>
      <c r="I359" s="88"/>
      <c r="J359" s="88"/>
      <c r="K359" s="49"/>
      <c r="L359" s="49"/>
      <c r="M359" s="49">
        <v>0</v>
      </c>
      <c r="N359" s="49"/>
    </row>
    <row r="360" spans="1:14" ht="20.25" customHeight="1">
      <c r="A360" s="86"/>
      <c r="B360" s="87"/>
      <c r="C360" s="87"/>
      <c r="D360" s="87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4">
        <v>42927</v>
      </c>
      <c r="C361" s="84"/>
      <c r="D361" s="13" t="s">
        <v>38</v>
      </c>
      <c r="E361" s="85" t="s">
        <v>47</v>
      </c>
      <c r="F361" s="85"/>
      <c r="G361" s="23" t="s">
        <v>13</v>
      </c>
      <c r="H361" s="89" t="s">
        <v>12</v>
      </c>
      <c r="I361" s="89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Tony Willie</v>
      </c>
      <c r="B364" s="58">
        <f>IF(OR(GameCard313[[#This Row],[PA]]&gt;0,$E$361="Win (FORFEIT)"=L364="Yes"),1,"")</f>
        <v>1</v>
      </c>
      <c r="C364" s="33">
        <v>4</v>
      </c>
      <c r="D364" s="33">
        <v>4</v>
      </c>
      <c r="E364" s="33">
        <v>2</v>
      </c>
      <c r="F364" s="33">
        <v>2</v>
      </c>
      <c r="G364" s="33">
        <v>1</v>
      </c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Joe Brown</v>
      </c>
      <c r="B365" s="68">
        <f>IF(OR(GameCard313[[#This Row],[PA]]&gt;0,$E$361="Win (FORFEIT)"=L365="Yes"),1,"")</f>
        <v>1</v>
      </c>
      <c r="C365" s="69">
        <v>3</v>
      </c>
      <c r="D365" s="69">
        <v>3</v>
      </c>
      <c r="E365" s="69">
        <v>1</v>
      </c>
      <c r="F365" s="69">
        <v>1</v>
      </c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DJ Bruckenthal</v>
      </c>
      <c r="B366" s="58">
        <f>IF(OR(GameCard313[[#This Row],[PA]]&gt;0,$E$361="Win (FORFEIT)"=L366="Yes"),1,"")</f>
        <v>1</v>
      </c>
      <c r="C366" s="33">
        <v>4</v>
      </c>
      <c r="D366" s="33">
        <v>4</v>
      </c>
      <c r="E366" s="33">
        <v>3</v>
      </c>
      <c r="F366" s="33">
        <v>3</v>
      </c>
      <c r="G366" s="33">
        <v>1</v>
      </c>
      <c r="H366" s="33"/>
      <c r="I366" s="33"/>
      <c r="J366" s="34">
        <v>1</v>
      </c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Charlie Coates</v>
      </c>
      <c r="B367" s="68">
        <f>IF(OR(GameCard313[[#This Row],[PA]]&gt;0,$E$361="Win (FORFEIT)"=L367="Yes"),1,"")</f>
        <v>1</v>
      </c>
      <c r="C367" s="69">
        <v>4</v>
      </c>
      <c r="D367" s="69">
        <v>4</v>
      </c>
      <c r="E367" s="69">
        <v>2</v>
      </c>
      <c r="F367" s="69">
        <v>1</v>
      </c>
      <c r="G367" s="69">
        <v>2</v>
      </c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Joe Coates</v>
      </c>
      <c r="B368" s="58">
        <f>IF(OR(GameCard313[[#This Row],[PA]]&gt;0,$E$361="Win (FORFEIT)"=L368="Yes"),1,"")</f>
        <v>1</v>
      </c>
      <c r="C368" s="33">
        <v>4</v>
      </c>
      <c r="D368" s="33">
        <v>4</v>
      </c>
      <c r="E368" s="33">
        <v>3</v>
      </c>
      <c r="F368" s="33"/>
      <c r="G368" s="33">
        <v>5</v>
      </c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Mike Coates</v>
      </c>
      <c r="B369" s="68">
        <f>IF(OR(GameCard313[[#This Row],[PA]]&gt;0,$E$361="Win (FORFEIT)"=L369="Yes"),1,"")</f>
        <v>1</v>
      </c>
      <c r="C369" s="69">
        <v>3</v>
      </c>
      <c r="D369" s="69">
        <v>3</v>
      </c>
      <c r="E369" s="69">
        <v>0</v>
      </c>
      <c r="F369" s="69"/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Joe Como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Tyler Edwards</v>
      </c>
      <c r="B371" s="68">
        <f>IF(OR(GameCard313[[#This Row],[PA]]&gt;0,$E$361="Win (FORFEIT)"=L371="Yes"),1,"")</f>
        <v>1</v>
      </c>
      <c r="C371" s="69">
        <v>4</v>
      </c>
      <c r="D371" s="69">
        <v>3</v>
      </c>
      <c r="E371" s="69">
        <v>1</v>
      </c>
      <c r="F371" s="69">
        <v>2</v>
      </c>
      <c r="G371" s="69">
        <v>1</v>
      </c>
      <c r="H371" s="69"/>
      <c r="I371" s="69">
        <v>1</v>
      </c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Mark Fracker</v>
      </c>
      <c r="B372" s="58">
        <f>IF(OR(GameCard313[[#This Row],[PA]]&gt;0,$E$361="Win (FORFEIT)"=L372="Yes"),1,"")</f>
        <v>1</v>
      </c>
      <c r="C372" s="33">
        <v>4</v>
      </c>
      <c r="D372" s="33">
        <v>4</v>
      </c>
      <c r="E372" s="33">
        <v>2</v>
      </c>
      <c r="F372" s="33"/>
      <c r="G372" s="33">
        <v>1</v>
      </c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Connor Miller</v>
      </c>
      <c r="B373" s="68">
        <f>IF(OR(GameCard313[[#This Row],[PA]]&gt;0,$E$361="Win (FORFEIT)"=L373="Yes"),1,"")</f>
        <v>1</v>
      </c>
      <c r="C373" s="69">
        <v>4</v>
      </c>
      <c r="D373" s="69">
        <v>3</v>
      </c>
      <c r="E373" s="69">
        <v>1</v>
      </c>
      <c r="F373" s="69">
        <v>1</v>
      </c>
      <c r="G373" s="69"/>
      <c r="H373" s="69"/>
      <c r="I373" s="69">
        <v>1</v>
      </c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Matt Myslewski</v>
      </c>
      <c r="B374" s="58">
        <f>IF(OR(GameCard313[[#This Row],[PA]]&gt;0,$E$361="Win (FORFEIT)"=L374="Yes"),1,"")</f>
        <v>1</v>
      </c>
      <c r="C374" s="33">
        <v>4</v>
      </c>
      <c r="D374" s="33">
        <v>4</v>
      </c>
      <c r="E374" s="33">
        <v>3</v>
      </c>
      <c r="F374" s="33">
        <v>2</v>
      </c>
      <c r="G374" s="33">
        <v>1</v>
      </c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Matt Tavella</v>
      </c>
      <c r="B375" s="68">
        <f>IF(OR(GameCard313[[#This Row],[PA]]&gt;0,$E$361="Win (FORFEIT)"=L375="Yes"),1,"")</f>
        <v>1</v>
      </c>
      <c r="C375" s="69">
        <v>3</v>
      </c>
      <c r="D375" s="69">
        <v>3</v>
      </c>
      <c r="E375" s="69">
        <v>1</v>
      </c>
      <c r="F375" s="69">
        <v>1</v>
      </c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Kirk Daley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Tim Frawley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Kyle Markward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S Johnson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Jeremy Graves</v>
      </c>
      <c r="B380" s="58">
        <f>IF(OR(GameCard313[[#This Row],[PA]]&gt;0,$E$361="Win (FORFEIT)"=L380="Yes"),1,"")</f>
        <v>1</v>
      </c>
      <c r="C380" s="33">
        <v>4</v>
      </c>
      <c r="D380" s="33">
        <v>4</v>
      </c>
      <c r="E380" s="33">
        <v>1</v>
      </c>
      <c r="F380" s="33">
        <v>1</v>
      </c>
      <c r="G380" s="33">
        <v>1</v>
      </c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Dave Coates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/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/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/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45</v>
      </c>
      <c r="D389" s="45">
        <f t="shared" ref="D389" si="82">SUM(D364:D388)</f>
        <v>43</v>
      </c>
      <c r="E389" s="44">
        <f t="shared" ref="E389" si="83">SUM(E364:E388)</f>
        <v>20</v>
      </c>
      <c r="F389" s="44">
        <f t="shared" ref="F389" si="84">SUM(F364:F388)</f>
        <v>14</v>
      </c>
      <c r="G389" s="44">
        <f t="shared" ref="G389" si="85">SUM(G364:G388)</f>
        <v>13</v>
      </c>
      <c r="H389" s="44">
        <f t="shared" ref="H389" si="86">SUM(H364:H388)</f>
        <v>0</v>
      </c>
      <c r="I389" s="44">
        <f t="shared" ref="I389" si="87">SUM(I364:I388)</f>
        <v>2</v>
      </c>
      <c r="J389" s="46">
        <f t="shared" ref="J389" si="88">SUM(J364:J388)</f>
        <v>1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8" t="s">
        <v>30</v>
      </c>
      <c r="B391" s="88"/>
      <c r="C391" s="88"/>
      <c r="D391" s="88"/>
      <c r="E391" s="88"/>
      <c r="F391" s="88"/>
      <c r="G391" s="88"/>
      <c r="H391" s="88"/>
      <c r="I391" s="88"/>
      <c r="J391" s="88"/>
      <c r="K391" s="49"/>
      <c r="L391" s="49"/>
      <c r="M391" s="49">
        <v>0</v>
      </c>
      <c r="N391" s="49"/>
    </row>
    <row r="392" spans="1:14" ht="20.25" customHeight="1">
      <c r="A392" s="86"/>
      <c r="B392" s="87"/>
      <c r="C392" s="87"/>
      <c r="D392" s="87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4">
        <v>42933</v>
      </c>
      <c r="C393" s="84"/>
      <c r="D393" s="13" t="s">
        <v>38</v>
      </c>
      <c r="E393" s="85" t="s">
        <v>74</v>
      </c>
      <c r="F393" s="85"/>
      <c r="G393" s="23" t="s">
        <v>13</v>
      </c>
      <c r="H393" s="89" t="s">
        <v>98</v>
      </c>
      <c r="I393" s="89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Tony Willie</v>
      </c>
      <c r="B396" s="58">
        <f>IF(OR(GameCard414[[#This Row],[PA]]&gt;0,$E$393="Win (FORFEIT)",L396="Yes"),1,"")</f>
        <v>1</v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Joe Brown</v>
      </c>
      <c r="B397" s="68">
        <f>IF(OR(GameCard414[[#This Row],[PA]]&gt;0,$E$393="Win (FORFEIT)",L397="Yes"),1,"")</f>
        <v>1</v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DJ Bruckenthal</v>
      </c>
      <c r="B398" s="58">
        <f>IF(OR(GameCard414[[#This Row],[PA]]&gt;0,$E$393="Win (FORFEIT)",L398="Yes"),1,"")</f>
        <v>1</v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Charlie Coates</v>
      </c>
      <c r="B399" s="68">
        <f>IF(OR(GameCard414[[#This Row],[PA]]&gt;0,$E$393="Win (FORFEIT)",L399="Yes"),1,"")</f>
        <v>1</v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Joe Coates</v>
      </c>
      <c r="B400" s="58">
        <f>IF(OR(GameCard414[[#This Row],[PA]]&gt;0,$E$393="Win (FORFEIT)",L400="Yes"),1,"")</f>
        <v>1</v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Mike Coates</v>
      </c>
      <c r="B401" s="68">
        <f>IF(OR(GameCard414[[#This Row],[PA]]&gt;0,$E$393="Win (FORFEIT)",L401="Yes"),1,"")</f>
        <v>1</v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Joe Como</v>
      </c>
      <c r="B402" s="58">
        <f>IF(OR(GameCard414[[#This Row],[PA]]&gt;0,$E$393="Win (FORFEIT)",L402="Yes"),1,"")</f>
        <v>1</v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Tyler Edwards</v>
      </c>
      <c r="B403" s="68">
        <f>IF(OR(GameCard414[[#This Row],[PA]]&gt;0,$E$393="Win (FORFEIT)",L403="Yes"),1,"")</f>
        <v>1</v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Mark Fracker</v>
      </c>
      <c r="B404" s="58">
        <f>IF(OR(GameCard414[[#This Row],[PA]]&gt;0,$E$393="Win (FORFEIT)",L404="Yes"),1,"")</f>
        <v>1</v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Connor Miller</v>
      </c>
      <c r="B405" s="68">
        <f>IF(OR(GameCard414[[#This Row],[PA]]&gt;0,$E$393="Win (FORFEIT)",L405="Yes"),1,"")</f>
        <v>1</v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Matt Myslewski</v>
      </c>
      <c r="B406" s="58">
        <f>IF(OR(GameCard414[[#This Row],[PA]]&gt;0,$E$393="Win (FORFEIT)",L406="Yes"),1,"")</f>
        <v>1</v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Matt Tavella</v>
      </c>
      <c r="B407" s="68">
        <f>IF(OR(GameCard414[[#This Row],[PA]]&gt;0,$E$393="Win (FORFEIT)",L407="Yes"),1,"")</f>
        <v>1</v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Kirk Daley</v>
      </c>
      <c r="B408" s="58">
        <f>IF(OR(GameCard414[[#This Row],[PA]]&gt;0,$E$393="Win (FORFEIT)",L408="Yes"),1,"")</f>
        <v>1</v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Tim Frawley</v>
      </c>
      <c r="B409" s="68">
        <f>IF(OR(GameCard414[[#This Row],[PA]]&gt;0,$E$393="Win (FORFEIT)",L409="Yes"),1,"")</f>
        <v>1</v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Kyle Markward</v>
      </c>
      <c r="B410" s="58">
        <f>IF(OR(GameCard414[[#This Row],[PA]]&gt;0,$E$393="Win (FORFEIT)",L410="Yes"),1,"")</f>
        <v>1</v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S Johnson</v>
      </c>
      <c r="B411" s="68">
        <f>IF(OR(GameCard414[[#This Row],[PA]]&gt;0,$E$393="Win (FORFEIT)",L411="Yes"),1,"")</f>
        <v>1</v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Jeremy Graves</v>
      </c>
      <c r="B412" s="58">
        <f>IF(OR(GameCard414[[#This Row],[PA]]&gt;0,$E$393="Win (FORFEIT)",L412="Yes"),1,"")</f>
        <v>1</v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Dave Coates</v>
      </c>
      <c r="B413" s="68">
        <f>IF(OR(GameCard414[[#This Row],[PA]]&gt;0,$E$393="Win (FORFEIT)",L413="Yes"),1,"")</f>
        <v>1</v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/>
      </c>
      <c r="B414" s="58">
        <f>IF(OR(GameCard414[[#This Row],[PA]]&gt;0,$E$393="Win (FORFEIT)",L414="Yes"),1,"")</f>
        <v>1</v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/>
      </c>
      <c r="B415" s="68">
        <f>IF(OR(GameCard414[[#This Row],[PA]]&gt;0,$E$393="Win (FORFEIT)",L415="Yes"),1,"")</f>
        <v>1</v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/>
      </c>
      <c r="B416" s="58">
        <f>IF(OR(GameCard414[[#This Row],[PA]]&gt;0,$E$393="Win (FORFEIT)",L416="Yes"),1,"")</f>
        <v>1</v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>
        <f>IF(OR(GameCard414[[#This Row],[PA]]&gt;0,$E$393="Win (FORFEIT)",L417="Yes"),1,"")</f>
        <v>1</v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>
        <f>IF(OR(GameCard414[[#This Row],[PA]]&gt;0,$E$393="Win (FORFEIT)",L418="Yes"),1,"")</f>
        <v>1</v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>
        <f>IF(OR(GameCard414[[#This Row],[PA]]&gt;0,$E$393="Win (FORFEIT)",L419="Yes"),1,"")</f>
        <v>1</v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>
        <f>IF(OR(GameCard414[[#This Row],[PA]]&gt;0,$E$393="Win (FORFEIT)",L420="Yes"),1,"")</f>
        <v>1</v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0</v>
      </c>
      <c r="D421" s="45">
        <f t="shared" ref="D421" si="90">SUM(D396:D420)</f>
        <v>0</v>
      </c>
      <c r="E421" s="44">
        <f t="shared" ref="E421" si="91">SUM(E396:E420)</f>
        <v>0</v>
      </c>
      <c r="F421" s="44">
        <f t="shared" ref="F421" si="92">SUM(F396:F420)</f>
        <v>0</v>
      </c>
      <c r="G421" s="44">
        <f t="shared" ref="G421" si="93">SUM(G396:G420)</f>
        <v>0</v>
      </c>
      <c r="H421" s="44">
        <f t="shared" ref="H421" si="94">SUM(H396:H420)</f>
        <v>0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8" t="s">
        <v>31</v>
      </c>
      <c r="B423" s="88"/>
      <c r="C423" s="88"/>
      <c r="D423" s="88"/>
      <c r="E423" s="88"/>
      <c r="F423" s="88"/>
      <c r="G423" s="88"/>
      <c r="H423" s="88"/>
      <c r="I423" s="88"/>
      <c r="J423" s="88"/>
      <c r="K423" s="49"/>
      <c r="L423" s="49"/>
      <c r="M423" s="49">
        <v>0</v>
      </c>
      <c r="N423" s="49"/>
    </row>
    <row r="424" spans="1:14" ht="20.25" customHeight="1">
      <c r="A424" s="86"/>
      <c r="B424" s="87"/>
      <c r="C424" s="87"/>
      <c r="D424" s="87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4">
        <v>42941</v>
      </c>
      <c r="C425" s="84"/>
      <c r="D425" s="13" t="s">
        <v>38</v>
      </c>
      <c r="E425" s="85" t="s">
        <v>46</v>
      </c>
      <c r="F425" s="85"/>
      <c r="G425" s="23" t="s">
        <v>13</v>
      </c>
      <c r="H425" s="89" t="s">
        <v>42</v>
      </c>
      <c r="I425" s="89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Tony Willie</v>
      </c>
      <c r="B428" s="58">
        <f>IF(OR(GameCard515[[#This Row],[PA]]&gt;0,$E$425="Win (FORFEIT)",L428="Yes"),1,"")</f>
        <v>1</v>
      </c>
      <c r="C428" s="33">
        <v>4</v>
      </c>
      <c r="D428" s="33">
        <v>2</v>
      </c>
      <c r="E428" s="33">
        <v>1</v>
      </c>
      <c r="F428" s="33">
        <v>2</v>
      </c>
      <c r="G428" s="33"/>
      <c r="H428" s="33"/>
      <c r="I428" s="33">
        <v>2</v>
      </c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Joe Brown</v>
      </c>
      <c r="B429" s="68">
        <f>IF(OR(GameCard515[[#This Row],[PA]]&gt;0,$E$425="Win (FORFEIT)",L429="Yes"),1,"")</f>
        <v>1</v>
      </c>
      <c r="C429" s="69">
        <v>4</v>
      </c>
      <c r="D429" s="69">
        <v>4</v>
      </c>
      <c r="E429" s="69">
        <v>2</v>
      </c>
      <c r="F429" s="69">
        <v>1</v>
      </c>
      <c r="G429" s="69">
        <v>2</v>
      </c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DJ Bruckenthal</v>
      </c>
      <c r="B430" s="58">
        <f>IF(OR(GameCard515[[#This Row],[PA]]&gt;0,$E$425="Win (FORFEIT)",L430="Yes"),1,"")</f>
        <v>1</v>
      </c>
      <c r="C430" s="33">
        <v>4</v>
      </c>
      <c r="D430" s="33">
        <v>4</v>
      </c>
      <c r="E430" s="33">
        <v>1</v>
      </c>
      <c r="F430" s="33">
        <v>1</v>
      </c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Charlie Coates</v>
      </c>
      <c r="B431" s="68">
        <f>IF(OR(GameCard515[[#This Row],[PA]]&gt;0,$E$425="Win (FORFEIT)",L431="Yes"),1,"")</f>
        <v>1</v>
      </c>
      <c r="C431" s="69">
        <v>4</v>
      </c>
      <c r="D431" s="69">
        <v>3</v>
      </c>
      <c r="E431" s="69">
        <v>2</v>
      </c>
      <c r="F431" s="69">
        <v>2</v>
      </c>
      <c r="G431" s="69">
        <v>5</v>
      </c>
      <c r="H431" s="69">
        <v>1</v>
      </c>
      <c r="I431" s="69"/>
      <c r="J431" s="70">
        <v>2</v>
      </c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Joe Coates</v>
      </c>
      <c r="B432" s="58">
        <f>IF(OR(GameCard515[[#This Row],[PA]]&gt;0,$E$425="Win (FORFEIT)",L432="Yes"),1,"")</f>
        <v>1</v>
      </c>
      <c r="C432" s="33">
        <v>4</v>
      </c>
      <c r="D432" s="33">
        <v>4</v>
      </c>
      <c r="E432" s="33">
        <v>1</v>
      </c>
      <c r="F432" s="33">
        <v>1</v>
      </c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Mike Coates</v>
      </c>
      <c r="B433" s="68">
        <f>IF(OR(GameCard515[[#This Row],[PA]]&gt;0,$E$425="Win (FORFEIT)",L433="Yes"),1,"")</f>
        <v>1</v>
      </c>
      <c r="C433" s="69">
        <v>3</v>
      </c>
      <c r="D433" s="69">
        <v>2</v>
      </c>
      <c r="E433" s="69">
        <v>2</v>
      </c>
      <c r="F433" s="69">
        <v>1</v>
      </c>
      <c r="G433" s="69">
        <v>2</v>
      </c>
      <c r="H433" s="69">
        <v>1</v>
      </c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Joe Como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Tyler Edwards</v>
      </c>
      <c r="B435" s="68">
        <f>IF(OR(GameCard515[[#This Row],[PA]]&gt;0,$E$425="Win (FORFEIT)",L435="Yes"),1,"")</f>
        <v>1</v>
      </c>
      <c r="C435" s="69">
        <v>4</v>
      </c>
      <c r="D435" s="69">
        <v>4</v>
      </c>
      <c r="E435" s="69">
        <v>3</v>
      </c>
      <c r="F435" s="69">
        <v>3</v>
      </c>
      <c r="G435" s="69">
        <v>3</v>
      </c>
      <c r="H435" s="69"/>
      <c r="I435" s="69"/>
      <c r="J435" s="70">
        <v>1</v>
      </c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Mark Fracker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Connor Miller</v>
      </c>
      <c r="B437" s="68">
        <f>IF(OR(GameCard515[[#This Row],[PA]]&gt;0,$E$425="Win (FORFEIT)",L437="Yes"),1,"")</f>
        <v>1</v>
      </c>
      <c r="C437" s="69">
        <v>4</v>
      </c>
      <c r="D437" s="69">
        <v>4</v>
      </c>
      <c r="E437" s="69">
        <v>1</v>
      </c>
      <c r="F437" s="69">
        <v>1</v>
      </c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Matt Myslewski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Matt Tavella</v>
      </c>
      <c r="B439" s="68">
        <f>IF(OR(GameCard515[[#This Row],[PA]]&gt;0,$E$425="Win (FORFEIT)",L439="Yes"),1,"")</f>
        <v>1</v>
      </c>
      <c r="C439" s="69">
        <v>3</v>
      </c>
      <c r="D439" s="69">
        <v>3</v>
      </c>
      <c r="E439" s="69">
        <v>1</v>
      </c>
      <c r="F439" s="69">
        <v>1</v>
      </c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Kirk Daley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Tim Frawley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Kyle Markward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S Johnson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Jeremy Graves</v>
      </c>
      <c r="B444" s="58">
        <f>IF(OR(GameCard515[[#This Row],[PA]]&gt;0,$E$425="Win (FORFEIT)",L444="Yes"),1,"")</f>
        <v>1</v>
      </c>
      <c r="C444" s="33">
        <v>3</v>
      </c>
      <c r="D444" s="33">
        <v>3</v>
      </c>
      <c r="E444" s="33">
        <v>2</v>
      </c>
      <c r="F444" s="33">
        <v>2</v>
      </c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Dave Coates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/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/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/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37</v>
      </c>
      <c r="D453" s="45">
        <f t="shared" ref="D453" si="98">SUM(D428:D452)</f>
        <v>33</v>
      </c>
      <c r="E453" s="44">
        <f t="shared" ref="E453" si="99">SUM(E428:E452)</f>
        <v>16</v>
      </c>
      <c r="F453" s="44">
        <f t="shared" ref="F453" si="100">SUM(F428:F452)</f>
        <v>15</v>
      </c>
      <c r="G453" s="44">
        <f t="shared" ref="G453" si="101">SUM(G428:G452)</f>
        <v>12</v>
      </c>
      <c r="H453" s="44">
        <f t="shared" ref="H453" si="102">SUM(H428:H452)</f>
        <v>2</v>
      </c>
      <c r="I453" s="44">
        <f t="shared" ref="I453" si="103">SUM(I428:I452)</f>
        <v>2</v>
      </c>
      <c r="J453" s="46">
        <f t="shared" ref="J453" si="104">SUM(J428:J452)</f>
        <v>3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8" t="s">
        <v>32</v>
      </c>
      <c r="B455" s="88"/>
      <c r="C455" s="88"/>
      <c r="D455" s="88"/>
      <c r="E455" s="88"/>
      <c r="F455" s="88"/>
      <c r="G455" s="88"/>
      <c r="H455" s="88"/>
      <c r="I455" s="88"/>
      <c r="J455" s="88"/>
      <c r="K455" s="49"/>
      <c r="L455" s="49"/>
      <c r="M455" s="49">
        <v>0</v>
      </c>
      <c r="N455" s="49"/>
    </row>
    <row r="456" spans="1:14" ht="20.25" customHeight="1">
      <c r="A456" s="86"/>
      <c r="B456" s="87"/>
      <c r="C456" s="87"/>
      <c r="D456" s="87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4">
        <v>42944</v>
      </c>
      <c r="C457" s="84"/>
      <c r="D457" s="13" t="s">
        <v>38</v>
      </c>
      <c r="E457" s="85" t="s">
        <v>46</v>
      </c>
      <c r="F457" s="85"/>
      <c r="G457" s="23" t="s">
        <v>13</v>
      </c>
      <c r="H457" s="89" t="s">
        <v>43</v>
      </c>
      <c r="I457" s="89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Tony Willie</v>
      </c>
      <c r="B460" s="58">
        <f>IF(OR(GameCard616[[#This Row],[PA]]&gt;0,$E$457="Win (FORFEIT)",L460="Yes"),1,"")</f>
        <v>1</v>
      </c>
      <c r="C460" s="33">
        <v>4</v>
      </c>
      <c r="D460" s="33">
        <v>4</v>
      </c>
      <c r="E460" s="33">
        <v>3</v>
      </c>
      <c r="F460" s="33">
        <v>2</v>
      </c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Joe Brown</v>
      </c>
      <c r="B461" s="68">
        <f>IF(OR(GameCard616[[#This Row],[PA]]&gt;0,$E$457="Win (FORFEIT)",L461="Yes"),1,"")</f>
        <v>1</v>
      </c>
      <c r="C461" s="69">
        <v>4</v>
      </c>
      <c r="D461" s="69">
        <v>3</v>
      </c>
      <c r="E461" s="69">
        <v>3</v>
      </c>
      <c r="F461" s="69"/>
      <c r="G461" s="69">
        <v>3</v>
      </c>
      <c r="H461" s="69">
        <v>1</v>
      </c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DJ Bruckenthal</v>
      </c>
      <c r="B462" s="58">
        <f>IF(OR(GameCard616[[#This Row],[PA]]&gt;0,$E$457="Win (FORFEIT)",L462="Yes"),1,"")</f>
        <v>1</v>
      </c>
      <c r="C462" s="33">
        <v>4</v>
      </c>
      <c r="D462" s="33">
        <v>3</v>
      </c>
      <c r="E462" s="33">
        <v>1</v>
      </c>
      <c r="F462" s="33">
        <v>2</v>
      </c>
      <c r="G462" s="33"/>
      <c r="H462" s="33"/>
      <c r="I462" s="33">
        <v>1</v>
      </c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Charlie Coates</v>
      </c>
      <c r="B463" s="68">
        <f>IF(OR(GameCard616[[#This Row],[PA]]&gt;0,$E$457="Win (FORFEIT)",L463="Yes"),1,"")</f>
        <v>1</v>
      </c>
      <c r="C463" s="69">
        <v>4</v>
      </c>
      <c r="D463" s="69">
        <v>3</v>
      </c>
      <c r="E463" s="69">
        <v>1</v>
      </c>
      <c r="F463" s="69">
        <v>1</v>
      </c>
      <c r="G463" s="69">
        <v>1</v>
      </c>
      <c r="H463" s="69">
        <v>1</v>
      </c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Joe Coates</v>
      </c>
      <c r="B464" s="58">
        <f>IF(OR(GameCard616[[#This Row],[PA]]&gt;0,$E$457="Win (FORFEIT)",L464="Yes"),1,"")</f>
        <v>1</v>
      </c>
      <c r="C464" s="33">
        <v>4</v>
      </c>
      <c r="D464" s="33">
        <v>4</v>
      </c>
      <c r="E464" s="33">
        <v>4</v>
      </c>
      <c r="F464" s="33">
        <v>1</v>
      </c>
      <c r="G464" s="33">
        <v>1</v>
      </c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Mike Coates</v>
      </c>
      <c r="B465" s="68">
        <f>IF(OR(GameCard616[[#This Row],[PA]]&gt;0,$E$457="Win (FORFEIT)",L465="Yes"),1,"")</f>
        <v>1</v>
      </c>
      <c r="C465" s="69">
        <v>3</v>
      </c>
      <c r="D465" s="69">
        <v>3</v>
      </c>
      <c r="E465" s="69">
        <v>1</v>
      </c>
      <c r="F465" s="69">
        <v>1</v>
      </c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Joe Como</v>
      </c>
      <c r="B466" s="58">
        <f>IF(OR(GameCard616[[#This Row],[PA]]&gt;0,$E$457="Win (FORFEIT)",L466="Yes"),1,"")</f>
        <v>1</v>
      </c>
      <c r="C466" s="33">
        <v>4</v>
      </c>
      <c r="D466" s="33">
        <v>4</v>
      </c>
      <c r="E466" s="33">
        <v>4</v>
      </c>
      <c r="F466" s="33">
        <v>3</v>
      </c>
      <c r="G466" s="33">
        <v>1</v>
      </c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Tyler Edwards</v>
      </c>
      <c r="B467" s="68">
        <f>IF(OR(GameCard616[[#This Row],[PA]]&gt;0,$E$457="Win (FORFEIT)",L467="Yes"),1,"")</f>
        <v>1</v>
      </c>
      <c r="C467" s="69">
        <v>4</v>
      </c>
      <c r="D467" s="69">
        <v>3</v>
      </c>
      <c r="E467" s="69">
        <v>2</v>
      </c>
      <c r="F467" s="69">
        <v>3</v>
      </c>
      <c r="G467" s="69">
        <v>2</v>
      </c>
      <c r="H467" s="69"/>
      <c r="I467" s="69">
        <v>1</v>
      </c>
      <c r="J467" s="70">
        <v>1</v>
      </c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Mark Fracker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Connor Miller</v>
      </c>
      <c r="B469" s="68">
        <f>IF(OR(GameCard616[[#This Row],[PA]]&gt;0,$E$457="Win (FORFEIT)",L469="Yes"),1,"")</f>
        <v>1</v>
      </c>
      <c r="C469" s="69">
        <v>4</v>
      </c>
      <c r="D469" s="69">
        <v>4</v>
      </c>
      <c r="E469" s="69">
        <v>2</v>
      </c>
      <c r="F469" s="69">
        <v>1</v>
      </c>
      <c r="G469" s="69">
        <v>4</v>
      </c>
      <c r="H469" s="69"/>
      <c r="I469" s="69"/>
      <c r="J469" s="70">
        <v>1</v>
      </c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Matt Myslewski</v>
      </c>
      <c r="B470" s="58">
        <f>IF(OR(GameCard616[[#This Row],[PA]]&gt;0,$E$457="Win (FORFEIT)",L470="Yes"),1,"")</f>
        <v>1</v>
      </c>
      <c r="C470" s="33">
        <v>4</v>
      </c>
      <c r="D470" s="33">
        <v>4</v>
      </c>
      <c r="E470" s="33">
        <v>2</v>
      </c>
      <c r="F470" s="33">
        <v>2</v>
      </c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Matt Tavella</v>
      </c>
      <c r="B471" s="68">
        <f>IF(OR(GameCard616[[#This Row],[PA]]&gt;0,$E$457="Win (FORFEIT)",L471="Yes"),1,"")</f>
        <v>1</v>
      </c>
      <c r="C471" s="69">
        <v>3</v>
      </c>
      <c r="D471" s="69">
        <v>3</v>
      </c>
      <c r="E471" s="69">
        <v>1</v>
      </c>
      <c r="F471" s="69"/>
      <c r="G471" s="69">
        <v>1</v>
      </c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Kirk Daley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Tim Frawley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Kyle Markward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S Johnson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Jeremy Graves</v>
      </c>
      <c r="B476" s="58">
        <f>IF(OR(GameCard616[[#This Row],[PA]]&gt;0,$E$457="Win (FORFEIT)",L476="Yes"),1,"")</f>
        <v>1</v>
      </c>
      <c r="C476" s="33">
        <v>4</v>
      </c>
      <c r="D476" s="33">
        <v>3</v>
      </c>
      <c r="E476" s="33">
        <v>2</v>
      </c>
      <c r="F476" s="33">
        <v>2</v>
      </c>
      <c r="G476" s="33">
        <v>2</v>
      </c>
      <c r="H476" s="33">
        <v>1</v>
      </c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Dave Coates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/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/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/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46</v>
      </c>
      <c r="D485" s="45">
        <f t="shared" ref="D485" si="106">SUM(D460:D484)</f>
        <v>41</v>
      </c>
      <c r="E485" s="44">
        <f t="shared" ref="E485" si="107">SUM(E460:E484)</f>
        <v>26</v>
      </c>
      <c r="F485" s="44">
        <f t="shared" ref="F485" si="108">SUM(F460:F484)</f>
        <v>18</v>
      </c>
      <c r="G485" s="44">
        <f t="shared" ref="G485" si="109">SUM(G460:G484)</f>
        <v>15</v>
      </c>
      <c r="H485" s="44">
        <f t="shared" ref="H485" si="110">SUM(H460:H484)</f>
        <v>3</v>
      </c>
      <c r="I485" s="44">
        <f t="shared" ref="I485" si="111">SUM(I460:I484)</f>
        <v>2</v>
      </c>
      <c r="J485" s="46">
        <f t="shared" ref="J485" si="112">SUM(J460:J484)</f>
        <v>2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8" t="s">
        <v>33</v>
      </c>
      <c r="B487" s="88"/>
      <c r="C487" s="88"/>
      <c r="D487" s="88"/>
      <c r="E487" s="88"/>
      <c r="F487" s="88"/>
      <c r="G487" s="88"/>
      <c r="H487" s="88"/>
      <c r="I487" s="88"/>
      <c r="J487" s="88"/>
      <c r="K487" s="49"/>
      <c r="L487" s="49"/>
      <c r="M487" s="49">
        <v>0</v>
      </c>
      <c r="N487" s="49"/>
    </row>
    <row r="488" spans="1:14" ht="20.25" customHeight="1">
      <c r="A488" s="86"/>
      <c r="B488" s="87"/>
      <c r="C488" s="87"/>
      <c r="D488" s="87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4">
        <v>42948</v>
      </c>
      <c r="C489" s="84"/>
      <c r="D489" s="13" t="s">
        <v>38</v>
      </c>
      <c r="E489" s="85" t="s">
        <v>46</v>
      </c>
      <c r="F489" s="85"/>
      <c r="G489" s="23" t="s">
        <v>13</v>
      </c>
      <c r="H489" s="89" t="s">
        <v>44</v>
      </c>
      <c r="I489" s="89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Tony Willie</v>
      </c>
      <c r="B492" s="58">
        <f>IF(OR(GameCard17[[#This Row],[PA]]&gt;0,$E$489="Win (FORFEIT)",L492="Yes"),1,"")</f>
        <v>1</v>
      </c>
      <c r="C492" s="33">
        <v>4</v>
      </c>
      <c r="D492" s="33">
        <v>3</v>
      </c>
      <c r="E492" s="33">
        <v>2</v>
      </c>
      <c r="F492" s="33">
        <v>2</v>
      </c>
      <c r="G492" s="33">
        <v>2</v>
      </c>
      <c r="H492" s="33"/>
      <c r="I492" s="33">
        <v>1</v>
      </c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Joe Brown</v>
      </c>
      <c r="B493" s="68">
        <f>IF(OR(GameCard17[[#This Row],[PA]]&gt;0,$E$489="Win (FORFEIT)",L493="Yes"),1,"")</f>
        <v>1</v>
      </c>
      <c r="C493" s="69">
        <v>3</v>
      </c>
      <c r="D493" s="69">
        <v>3</v>
      </c>
      <c r="E493" s="69">
        <v>2</v>
      </c>
      <c r="F493" s="69">
        <v>1</v>
      </c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DJ Bruckenthal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Charlie Coates</v>
      </c>
      <c r="B495" s="68">
        <f>IF(OR(GameCard17[[#This Row],[PA]]&gt;0,$E$489="Win (FORFEIT)",L495="Yes"),1,"")</f>
        <v>1</v>
      </c>
      <c r="C495" s="69">
        <v>4</v>
      </c>
      <c r="D495" s="69">
        <v>4</v>
      </c>
      <c r="E495" s="69">
        <v>2</v>
      </c>
      <c r="F495" s="69">
        <v>2</v>
      </c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Joe Coates</v>
      </c>
      <c r="B496" s="58">
        <f>IF(OR(GameCard17[[#This Row],[PA]]&gt;0,$E$489="Win (FORFEIT)",L496="Yes"),1,"")</f>
        <v>1</v>
      </c>
      <c r="C496" s="33">
        <v>4</v>
      </c>
      <c r="D496" s="33">
        <v>4</v>
      </c>
      <c r="E496" s="33">
        <v>4</v>
      </c>
      <c r="F496" s="33">
        <v>1</v>
      </c>
      <c r="G496" s="33">
        <v>3</v>
      </c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Mike Coates</v>
      </c>
      <c r="B497" s="68">
        <f>IF(OR(GameCard17[[#This Row],[PA]]&gt;0,$E$489="Win (FORFEIT)",L497="Yes"),1,"")</f>
        <v>1</v>
      </c>
      <c r="C497" s="69">
        <v>3</v>
      </c>
      <c r="D497" s="69">
        <v>3</v>
      </c>
      <c r="E497" s="69">
        <v>1</v>
      </c>
      <c r="F497" s="69">
        <v>1</v>
      </c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Joe Como</v>
      </c>
      <c r="B498" s="58">
        <f>IF(OR(GameCard17[[#This Row],[PA]]&gt;0,$E$489="Win (FORFEIT)",L498="Yes"),1,"")</f>
        <v>1</v>
      </c>
      <c r="C498" s="33">
        <v>3</v>
      </c>
      <c r="D498" s="33">
        <v>3</v>
      </c>
      <c r="E498" s="33">
        <v>1</v>
      </c>
      <c r="F498" s="33">
        <v>1</v>
      </c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Tyler Edwards</v>
      </c>
      <c r="B499" s="68">
        <f>IF(OR(GameCard17[[#This Row],[PA]]&gt;0,$E$489="Win (FORFEIT)",L499="Yes"),1,"")</f>
        <v>1</v>
      </c>
      <c r="C499" s="69">
        <v>4</v>
      </c>
      <c r="D499" s="69">
        <v>4</v>
      </c>
      <c r="E499" s="69">
        <v>2</v>
      </c>
      <c r="F499" s="69">
        <v>2</v>
      </c>
      <c r="G499" s="69">
        <v>3</v>
      </c>
      <c r="H499" s="69"/>
      <c r="I499" s="69"/>
      <c r="J499" s="70">
        <v>1</v>
      </c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Mark Fracker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Connor Miller</v>
      </c>
      <c r="B501" s="68">
        <f>IF(OR(GameCard17[[#This Row],[PA]]&gt;0,$E$489="Win (FORFEIT)",L501="Yes"),1,"")</f>
        <v>1</v>
      </c>
      <c r="C501" s="69">
        <v>4</v>
      </c>
      <c r="D501" s="69">
        <v>4</v>
      </c>
      <c r="E501" s="69">
        <v>3</v>
      </c>
      <c r="F501" s="69">
        <v>3</v>
      </c>
      <c r="G501" s="69">
        <v>1</v>
      </c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Matt Myslewski</v>
      </c>
      <c r="B502" s="58">
        <f>IF(OR(GameCard17[[#This Row],[PA]]&gt;0,$E$489="Win (FORFEIT)",L502="Yes"),1,"")</f>
        <v>1</v>
      </c>
      <c r="C502" s="33">
        <v>4</v>
      </c>
      <c r="D502" s="33">
        <v>3</v>
      </c>
      <c r="E502" s="33">
        <v>1</v>
      </c>
      <c r="F502" s="33"/>
      <c r="G502" s="33">
        <v>2</v>
      </c>
      <c r="H502" s="33">
        <v>1</v>
      </c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Matt Tavella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Kirk Daley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Tim Frawley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Kyle Markward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S Johnson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Jeremy Graves</v>
      </c>
      <c r="B508" s="58">
        <f>IF(OR(GameCard17[[#This Row],[PA]]&gt;0,$E$489="Win (FORFEIT)",L508="Yes"),1,"")</f>
        <v>1</v>
      </c>
      <c r="C508" s="33">
        <v>3</v>
      </c>
      <c r="D508" s="33">
        <v>3</v>
      </c>
      <c r="E508" s="33">
        <v>1</v>
      </c>
      <c r="F508" s="33"/>
      <c r="G508" s="33">
        <v>2</v>
      </c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Dave Coates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/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/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/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36</v>
      </c>
      <c r="D517" s="45">
        <f t="shared" ref="D517" si="114">SUM(D492:D516)</f>
        <v>34</v>
      </c>
      <c r="E517" s="44">
        <f t="shared" ref="E517" si="115">SUM(E492:E516)</f>
        <v>19</v>
      </c>
      <c r="F517" s="44">
        <f t="shared" ref="F517" si="116">SUM(F492:F516)</f>
        <v>13</v>
      </c>
      <c r="G517" s="44">
        <f t="shared" ref="G517" si="117">SUM(G492:G516)</f>
        <v>13</v>
      </c>
      <c r="H517" s="44">
        <f t="shared" ref="H517" si="118">SUM(H492:H516)</f>
        <v>1</v>
      </c>
      <c r="I517" s="44">
        <f t="shared" ref="I517" si="119">SUM(I492:I516)</f>
        <v>1</v>
      </c>
      <c r="J517" s="46">
        <f t="shared" ref="J517" si="120">SUM(J492:J516)</f>
        <v>1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8" t="s">
        <v>34</v>
      </c>
      <c r="B519" s="88"/>
      <c r="C519" s="88"/>
      <c r="D519" s="88"/>
      <c r="E519" s="88"/>
      <c r="F519" s="88"/>
      <c r="G519" s="88"/>
      <c r="H519" s="88"/>
      <c r="I519" s="88"/>
      <c r="J519" s="88"/>
      <c r="K519" s="49"/>
      <c r="L519" s="49"/>
      <c r="M519" s="49">
        <v>0</v>
      </c>
      <c r="N519" s="49"/>
    </row>
    <row r="520" spans="1:14" ht="20.25" customHeight="1">
      <c r="A520" s="86"/>
      <c r="B520" s="87"/>
      <c r="C520" s="87"/>
      <c r="D520" s="87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4">
        <v>42950</v>
      </c>
      <c r="C521" s="84"/>
      <c r="D521" s="13" t="s">
        <v>38</v>
      </c>
      <c r="E521" s="85" t="s">
        <v>46</v>
      </c>
      <c r="F521" s="85"/>
      <c r="G521" s="23" t="s">
        <v>13</v>
      </c>
      <c r="H521" s="89" t="s">
        <v>97</v>
      </c>
      <c r="I521" s="89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Tony Willie</v>
      </c>
      <c r="B524" s="58">
        <f>IF(OR(GameCard318[[#This Row],[PA]]&gt;0,$E$521="Win (FORFEIT)",L524="Yes"),1,"")</f>
        <v>1</v>
      </c>
      <c r="C524" s="33">
        <v>3</v>
      </c>
      <c r="D524" s="33">
        <v>3</v>
      </c>
      <c r="E524" s="33">
        <v>1</v>
      </c>
      <c r="F524" s="33"/>
      <c r="G524" s="33">
        <v>2</v>
      </c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Joe Brown</v>
      </c>
      <c r="B525" s="68">
        <f>IF(OR(GameCard318[[#This Row],[PA]]&gt;0,$E$521="Win (FORFEIT)",L525="Yes"),1,"")</f>
        <v>1</v>
      </c>
      <c r="C525" s="69">
        <v>3</v>
      </c>
      <c r="D525" s="69">
        <v>3</v>
      </c>
      <c r="E525" s="69">
        <v>2</v>
      </c>
      <c r="F525" s="69">
        <v>1</v>
      </c>
      <c r="G525" s="69">
        <v>2</v>
      </c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DJ Bruckenthal</v>
      </c>
      <c r="B526" s="58">
        <f>IF(OR(GameCard318[[#This Row],[PA]]&gt;0,$E$521="Win (FORFEIT)",L526="Yes"),1,"")</f>
        <v>1</v>
      </c>
      <c r="C526" s="33">
        <v>3</v>
      </c>
      <c r="D526" s="33">
        <v>3</v>
      </c>
      <c r="E526" s="33">
        <v>0</v>
      </c>
      <c r="F526" s="33">
        <v>2</v>
      </c>
      <c r="G526" s="33"/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Charlie Coates</v>
      </c>
      <c r="B527" s="68">
        <f>IF(OR(GameCard318[[#This Row],[PA]]&gt;0,$E$521="Win (FORFEIT)",L527="Yes"),1,"")</f>
        <v>1</v>
      </c>
      <c r="C527" s="69">
        <v>3</v>
      </c>
      <c r="D527" s="69">
        <v>3</v>
      </c>
      <c r="E527" s="69">
        <v>0</v>
      </c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Joe Coates</v>
      </c>
      <c r="B528" s="58">
        <f>IF(OR(GameCard318[[#This Row],[PA]]&gt;0,$E$521="Win (FORFEIT)",L528="Yes"),1,"")</f>
        <v>1</v>
      </c>
      <c r="C528" s="33">
        <v>3</v>
      </c>
      <c r="D528" s="33">
        <v>3</v>
      </c>
      <c r="E528" s="33">
        <v>0</v>
      </c>
      <c r="F528" s="33"/>
      <c r="G528" s="33"/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Mike Coates</v>
      </c>
      <c r="B529" s="68">
        <f>IF(OR(GameCard318[[#This Row],[PA]]&gt;0,$E$521="Win (FORFEIT)",L529="Yes"),1,"")</f>
        <v>1</v>
      </c>
      <c r="C529" s="69">
        <v>2</v>
      </c>
      <c r="D529" s="69">
        <v>2</v>
      </c>
      <c r="E529" s="69">
        <v>1</v>
      </c>
      <c r="F529" s="69">
        <v>1</v>
      </c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Joe Como</v>
      </c>
      <c r="B530" s="58">
        <f>IF(OR(GameCard318[[#This Row],[PA]]&gt;0,$E$521="Win (FORFEIT)",L530="Yes"),1,"")</f>
        <v>1</v>
      </c>
      <c r="C530" s="33">
        <v>3</v>
      </c>
      <c r="D530" s="33">
        <v>3</v>
      </c>
      <c r="E530" s="33">
        <v>1</v>
      </c>
      <c r="F530" s="33">
        <v>1</v>
      </c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Tyler Edwards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Mark Fracker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Connor Miller</v>
      </c>
      <c r="B533" s="68">
        <f>IF(OR(GameCard318[[#This Row],[PA]]&gt;0,$E$521="Win (FORFEIT)",L533="Yes"),1,"")</f>
        <v>1</v>
      </c>
      <c r="C533" s="69">
        <v>3</v>
      </c>
      <c r="D533" s="69">
        <v>3</v>
      </c>
      <c r="E533" s="69">
        <v>2</v>
      </c>
      <c r="F533" s="69"/>
      <c r="G533" s="69">
        <v>1</v>
      </c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Matt Myslewski</v>
      </c>
      <c r="B534" s="58">
        <f>IF(OR(GameCard318[[#This Row],[PA]]&gt;0,$E$521="Win (FORFEIT)",L534="Yes"),1,"")</f>
        <v>1</v>
      </c>
      <c r="C534" s="33">
        <v>3</v>
      </c>
      <c r="D534" s="33">
        <v>3</v>
      </c>
      <c r="E534" s="33">
        <v>2</v>
      </c>
      <c r="F534" s="33">
        <v>1</v>
      </c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Matt Tavella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Kirk Daley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Tim Frawley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Kyle Markward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S Johnson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Jeremy Graves</v>
      </c>
      <c r="B540" s="58">
        <f>IF(OR(GameCard318[[#This Row],[PA]]&gt;0,$E$521="Win (FORFEIT)",L540="Yes"),1,"")</f>
        <v>1</v>
      </c>
      <c r="C540" s="33">
        <v>3</v>
      </c>
      <c r="D540" s="33">
        <v>2</v>
      </c>
      <c r="E540" s="33">
        <v>1</v>
      </c>
      <c r="F540" s="33">
        <v>1</v>
      </c>
      <c r="G540" s="33">
        <v>2</v>
      </c>
      <c r="H540" s="33">
        <v>1</v>
      </c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Dave Coates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/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/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/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29</v>
      </c>
      <c r="D549" s="45">
        <f t="shared" ref="D549" si="122">SUM(D524:D548)</f>
        <v>28</v>
      </c>
      <c r="E549" s="44">
        <f t="shared" ref="E549" si="123">SUM(E524:E548)</f>
        <v>10</v>
      </c>
      <c r="F549" s="44">
        <f t="shared" ref="F549" si="124">SUM(F524:F548)</f>
        <v>7</v>
      </c>
      <c r="G549" s="44">
        <f t="shared" ref="G549" si="125">SUM(G524:G548)</f>
        <v>7</v>
      </c>
      <c r="H549" s="44">
        <f t="shared" ref="H549" si="126">SUM(H524:H548)</f>
        <v>1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8" t="s">
        <v>35</v>
      </c>
      <c r="B551" s="88"/>
      <c r="C551" s="88"/>
      <c r="D551" s="88"/>
      <c r="E551" s="88"/>
      <c r="F551" s="88"/>
      <c r="G551" s="88"/>
      <c r="H551" s="88"/>
      <c r="I551" s="88"/>
      <c r="J551" s="88"/>
      <c r="K551" s="49"/>
      <c r="L551" s="49"/>
      <c r="M551" s="49">
        <v>0</v>
      </c>
      <c r="N551" s="49"/>
    </row>
    <row r="552" spans="1:14" ht="20.25" customHeight="1">
      <c r="A552" s="86"/>
      <c r="B552" s="87"/>
      <c r="C552" s="87"/>
      <c r="D552" s="87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4">
        <v>42955</v>
      </c>
      <c r="C553" s="84"/>
      <c r="D553" s="13" t="s">
        <v>38</v>
      </c>
      <c r="E553" s="85" t="s">
        <v>47</v>
      </c>
      <c r="F553" s="85"/>
      <c r="G553" s="23" t="s">
        <v>13</v>
      </c>
      <c r="H553" s="89" t="s">
        <v>99</v>
      </c>
      <c r="I553" s="89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Tony Willie</v>
      </c>
      <c r="B556" s="58">
        <f>IF(OR(GameCard419[[#This Row],[PA]]&gt;0,$E$553="Win (FORFEIT)",L556="Yes"),1,"")</f>
        <v>1</v>
      </c>
      <c r="C556" s="33">
        <v>4</v>
      </c>
      <c r="D556" s="33">
        <v>4</v>
      </c>
      <c r="E556" s="33">
        <v>2</v>
      </c>
      <c r="F556" s="33">
        <v>1</v>
      </c>
      <c r="G556" s="33">
        <v>2</v>
      </c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Joe Brown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DJ Bruckenthal</v>
      </c>
      <c r="B558" s="58">
        <f>IF(OR(GameCard419[[#This Row],[PA]]&gt;0,$E$553="Win (FORFEIT)",L558="Yes"),1,"")</f>
        <v>1</v>
      </c>
      <c r="C558" s="33">
        <v>3</v>
      </c>
      <c r="D558" s="33">
        <v>3</v>
      </c>
      <c r="E558" s="33">
        <v>1</v>
      </c>
      <c r="F558" s="33">
        <v>1</v>
      </c>
      <c r="G558" s="33">
        <v>1</v>
      </c>
      <c r="H558" s="33"/>
      <c r="I558" s="33"/>
      <c r="J558" s="34">
        <v>1</v>
      </c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Charlie Coates</v>
      </c>
      <c r="B559" s="68">
        <f>IF(OR(GameCard419[[#This Row],[PA]]&gt;0,$E$553="Win (FORFEIT)",L559="Yes"),1,"")</f>
        <v>1</v>
      </c>
      <c r="C559" s="69">
        <v>4</v>
      </c>
      <c r="D559" s="69">
        <v>3</v>
      </c>
      <c r="E559" s="69">
        <v>0</v>
      </c>
      <c r="F559" s="69"/>
      <c r="G559" s="69">
        <v>1</v>
      </c>
      <c r="H559" s="69">
        <v>1</v>
      </c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Joe Coates</v>
      </c>
      <c r="B560" s="58">
        <f>IF(OR(GameCard419[[#This Row],[PA]]&gt;0,$E$553="Win (FORFEIT)",L560="Yes"),1,"")</f>
        <v>1</v>
      </c>
      <c r="C560" s="33">
        <v>3</v>
      </c>
      <c r="D560" s="33">
        <v>2</v>
      </c>
      <c r="E560" s="33">
        <v>0</v>
      </c>
      <c r="F560" s="33"/>
      <c r="G560" s="33">
        <v>1</v>
      </c>
      <c r="H560" s="33">
        <v>1</v>
      </c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Mike Coates</v>
      </c>
      <c r="B561" s="68">
        <f>IF(OR(GameCard419[[#This Row],[PA]]&gt;0,$E$553="Win (FORFEIT)",L561="Yes"),1,"")</f>
        <v>1</v>
      </c>
      <c r="C561" s="69">
        <v>3</v>
      </c>
      <c r="D561" s="69">
        <v>2</v>
      </c>
      <c r="E561" s="69">
        <v>1</v>
      </c>
      <c r="F561" s="69">
        <v>1</v>
      </c>
      <c r="G561" s="69"/>
      <c r="H561" s="69"/>
      <c r="I561" s="69">
        <v>1</v>
      </c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Joe Como</v>
      </c>
      <c r="B562" s="58">
        <f>IF(OR(GameCard419[[#This Row],[PA]]&gt;0,$E$553="Win (FORFEIT)",L562="Yes"),1,"")</f>
        <v>1</v>
      </c>
      <c r="C562" s="33">
        <v>3</v>
      </c>
      <c r="D562" s="33">
        <v>2</v>
      </c>
      <c r="E562" s="33">
        <v>1</v>
      </c>
      <c r="F562" s="33">
        <v>1</v>
      </c>
      <c r="G562" s="33"/>
      <c r="H562" s="33"/>
      <c r="I562" s="33">
        <v>1</v>
      </c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Tyler Edwards</v>
      </c>
      <c r="B563" s="68">
        <f>IF(OR(GameCard419[[#This Row],[PA]]&gt;0,$E$553="Win (FORFEIT)",L563="Yes"),1,"")</f>
        <v>1</v>
      </c>
      <c r="C563" s="69">
        <v>4</v>
      </c>
      <c r="D563" s="69">
        <v>4</v>
      </c>
      <c r="E563" s="69">
        <v>2</v>
      </c>
      <c r="F563" s="69"/>
      <c r="G563" s="69">
        <v>1</v>
      </c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Mark Fracker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Connor Miller</v>
      </c>
      <c r="B565" s="68">
        <f>IF(OR(GameCard419[[#This Row],[PA]]&gt;0,$E$553="Win (FORFEIT)",L565="Yes"),1,"")</f>
        <v>1</v>
      </c>
      <c r="C565" s="69">
        <v>4</v>
      </c>
      <c r="D565" s="69">
        <v>4</v>
      </c>
      <c r="E565" s="69">
        <v>0</v>
      </c>
      <c r="F565" s="69"/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Matt Myslewski</v>
      </c>
      <c r="B566" s="58">
        <f>IF(OR(GameCard419[[#This Row],[PA]]&gt;0,$E$553="Win (FORFEIT)",L566="Yes"),1,"")</f>
        <v>1</v>
      </c>
      <c r="C566" s="33">
        <v>3</v>
      </c>
      <c r="D566" s="33">
        <v>3</v>
      </c>
      <c r="E566" s="33">
        <v>2</v>
      </c>
      <c r="F566" s="33">
        <v>1</v>
      </c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Matt Tavella</v>
      </c>
      <c r="B567" s="68">
        <f>IF(OR(GameCard419[[#This Row],[PA]]&gt;0,$E$553="Win (FORFEIT)",L567="Yes"),1,"")</f>
        <v>1</v>
      </c>
      <c r="C567" s="69">
        <v>3</v>
      </c>
      <c r="D567" s="69">
        <v>2</v>
      </c>
      <c r="E567" s="69">
        <v>2</v>
      </c>
      <c r="F567" s="69">
        <v>1</v>
      </c>
      <c r="G567" s="69"/>
      <c r="H567" s="69"/>
      <c r="I567" s="69">
        <v>1</v>
      </c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Kirk Daley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Tim Frawley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Kyle Markward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S Johnson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Jeremy Graves</v>
      </c>
      <c r="B572" s="58">
        <f>IF(OR(GameCard419[[#This Row],[PA]]&gt;0,$E$553="Win (FORFEIT)",L572="Yes"),1,"")</f>
        <v>1</v>
      </c>
      <c r="C572" s="33">
        <v>3</v>
      </c>
      <c r="D572" s="33">
        <v>3</v>
      </c>
      <c r="E572" s="33">
        <v>1</v>
      </c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Dave Coates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/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/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/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37</v>
      </c>
      <c r="D581" s="45">
        <f t="shared" ref="D581" si="130">SUM(D556:D580)</f>
        <v>32</v>
      </c>
      <c r="E581" s="44">
        <f t="shared" ref="E581" si="131">SUM(E556:E580)</f>
        <v>12</v>
      </c>
      <c r="F581" s="44">
        <f t="shared" ref="F581" si="132">SUM(F556:F580)</f>
        <v>6</v>
      </c>
      <c r="G581" s="44">
        <f t="shared" ref="G581" si="133">SUM(G556:G580)</f>
        <v>6</v>
      </c>
      <c r="H581" s="44">
        <f t="shared" ref="H581" si="134">SUM(H556:H580)</f>
        <v>2</v>
      </c>
      <c r="I581" s="44">
        <f t="shared" ref="I581" si="135">SUM(I556:I580)</f>
        <v>3</v>
      </c>
      <c r="J581" s="46">
        <f t="shared" ref="J581" si="136">SUM(J556:J580)</f>
        <v>1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8" t="s">
        <v>36</v>
      </c>
      <c r="B583" s="88"/>
      <c r="C583" s="88"/>
      <c r="D583" s="88"/>
      <c r="E583" s="88"/>
      <c r="F583" s="88"/>
      <c r="G583" s="88"/>
      <c r="H583" s="88"/>
      <c r="I583" s="88"/>
      <c r="J583" s="88"/>
      <c r="K583" s="49"/>
      <c r="L583" s="49"/>
      <c r="M583" s="49">
        <v>0</v>
      </c>
      <c r="N583" s="49"/>
    </row>
    <row r="584" spans="1:14" ht="20.25" customHeight="1">
      <c r="A584" s="86"/>
      <c r="B584" s="87"/>
      <c r="C584" s="87"/>
      <c r="D584" s="87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4">
        <v>42962</v>
      </c>
      <c r="C585" s="84"/>
      <c r="D585" s="13" t="s">
        <v>38</v>
      </c>
      <c r="E585" s="85" t="s">
        <v>46</v>
      </c>
      <c r="F585" s="85"/>
      <c r="G585" s="23" t="s">
        <v>13</v>
      </c>
      <c r="H585" s="89" t="s">
        <v>41</v>
      </c>
      <c r="I585" s="89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Tony Willie</v>
      </c>
      <c r="B588" s="58">
        <f>IF(OR(GameCard520[[#This Row],[PA]]&gt;0,$E$585="Win (FORFEIT)",L588="Yes"),1,"")</f>
        <v>1</v>
      </c>
      <c r="C588" s="33">
        <v>5</v>
      </c>
      <c r="D588" s="33">
        <v>5</v>
      </c>
      <c r="E588" s="33">
        <v>1</v>
      </c>
      <c r="F588" s="33">
        <v>3</v>
      </c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Joe Brown</v>
      </c>
      <c r="B589" s="68">
        <f>IF(OR(GameCard520[[#This Row],[PA]]&gt;0,$E$585="Win (FORFEIT)",L589="Yes"),1,"")</f>
        <v>1</v>
      </c>
      <c r="C589" s="69">
        <v>4</v>
      </c>
      <c r="D589" s="69">
        <v>4</v>
      </c>
      <c r="E589" s="69">
        <v>3</v>
      </c>
      <c r="F589" s="69">
        <v>1</v>
      </c>
      <c r="G589" s="69">
        <v>1</v>
      </c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DJ Bruckenthal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Charlie Coates</v>
      </c>
      <c r="B591" s="68">
        <f>IF(OR(GameCard520[[#This Row],[PA]]&gt;0,$E$585="Win (FORFEIT)",L591="Yes"),1,"")</f>
        <v>1</v>
      </c>
      <c r="C591" s="69">
        <v>5</v>
      </c>
      <c r="D591" s="69">
        <v>4</v>
      </c>
      <c r="E591" s="69">
        <v>2</v>
      </c>
      <c r="F591" s="69">
        <v>2</v>
      </c>
      <c r="G591" s="69">
        <v>1</v>
      </c>
      <c r="H591" s="69">
        <v>1</v>
      </c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Joe Coates</v>
      </c>
      <c r="B592" s="58">
        <f>IF(OR(GameCard520[[#This Row],[PA]]&gt;0,$E$585="Win (FORFEIT)",L592="Yes"),1,"")</f>
        <v>1</v>
      </c>
      <c r="C592" s="33">
        <v>5</v>
      </c>
      <c r="D592" s="33">
        <v>5</v>
      </c>
      <c r="E592" s="33">
        <v>3</v>
      </c>
      <c r="F592" s="33">
        <v>2</v>
      </c>
      <c r="G592" s="33">
        <v>2</v>
      </c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Mike Coates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Joe Como</v>
      </c>
      <c r="B594" s="58">
        <f>IF(OR(GameCard520[[#This Row],[PA]]&gt;0,$E$585="Win (FORFEIT)",L594="Yes"),1,"")</f>
        <v>1</v>
      </c>
      <c r="C594" s="33">
        <v>4</v>
      </c>
      <c r="D594" s="33">
        <v>3</v>
      </c>
      <c r="E594" s="33">
        <v>3</v>
      </c>
      <c r="F594" s="33">
        <v>1</v>
      </c>
      <c r="G594" s="33">
        <v>1</v>
      </c>
      <c r="H594" s="33"/>
      <c r="I594" s="33">
        <v>1</v>
      </c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Tyler Edwards</v>
      </c>
      <c r="B595" s="68">
        <f>IF(OR(GameCard520[[#This Row],[PA]]&gt;0,$E$585="Win (FORFEIT)",L595="Yes"),1,"")</f>
        <v>1</v>
      </c>
      <c r="C595" s="69">
        <v>5</v>
      </c>
      <c r="D595" s="69">
        <v>5</v>
      </c>
      <c r="E595" s="69">
        <v>3</v>
      </c>
      <c r="F595" s="69">
        <v>3</v>
      </c>
      <c r="G595" s="69">
        <v>2</v>
      </c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Mark Fracker</v>
      </c>
      <c r="B596" s="58">
        <f>IF(OR(GameCard520[[#This Row],[PA]]&gt;0,$E$585="Win (FORFEIT)",L596="Yes"),1,"")</f>
        <v>1</v>
      </c>
      <c r="C596" s="33">
        <v>4</v>
      </c>
      <c r="D596" s="33">
        <v>4</v>
      </c>
      <c r="E596" s="33">
        <v>1</v>
      </c>
      <c r="F596" s="33"/>
      <c r="G596" s="33">
        <v>1</v>
      </c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Connor Miller</v>
      </c>
      <c r="B597" s="68">
        <f>IF(OR(GameCard520[[#This Row],[PA]]&gt;0,$E$585="Win (FORFEIT)",L597="Yes"),1,"")</f>
        <v>1</v>
      </c>
      <c r="C597" s="69">
        <v>5</v>
      </c>
      <c r="D597" s="69">
        <v>5</v>
      </c>
      <c r="E597" s="69">
        <v>3</v>
      </c>
      <c r="F597" s="69">
        <v>3</v>
      </c>
      <c r="G597" s="69">
        <v>3</v>
      </c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Matt Myslewski</v>
      </c>
      <c r="B598" s="58">
        <f>IF(OR(GameCard520[[#This Row],[PA]]&gt;0,$E$585="Win (FORFEIT)",L598="Yes"),1,"")</f>
        <v>1</v>
      </c>
      <c r="C598" s="33">
        <v>5</v>
      </c>
      <c r="D598" s="33">
        <v>5</v>
      </c>
      <c r="E598" s="33">
        <v>3</v>
      </c>
      <c r="F598" s="33">
        <v>2</v>
      </c>
      <c r="G598" s="33">
        <v>5</v>
      </c>
      <c r="H598" s="33"/>
      <c r="I598" s="33"/>
      <c r="J598" s="34">
        <v>1</v>
      </c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Matt Tavella</v>
      </c>
      <c r="B599" s="68">
        <f>IF(OR(GameCard520[[#This Row],[PA]]&gt;0,$E$585="Win (FORFEIT)",L599="Yes"),1,"")</f>
        <v>1</v>
      </c>
      <c r="C599" s="69">
        <v>4</v>
      </c>
      <c r="D599" s="69">
        <v>4</v>
      </c>
      <c r="E599" s="69">
        <v>1</v>
      </c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Kirk Daley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Tim Frawley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Kyle Markward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S Johnson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Jeremy Graves</v>
      </c>
      <c r="B604" s="58">
        <f>IF(OR(GameCard520[[#This Row],[PA]]&gt;0,$E$585="Win (FORFEIT)",L604="Yes"),1,"")</f>
        <v>1</v>
      </c>
      <c r="C604" s="33">
        <v>4</v>
      </c>
      <c r="D604" s="33">
        <v>4</v>
      </c>
      <c r="E604" s="33">
        <v>2</v>
      </c>
      <c r="F604" s="33"/>
      <c r="G604" s="33">
        <v>1</v>
      </c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Dave Coates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/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/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/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50</v>
      </c>
      <c r="D613" s="45">
        <f t="shared" ref="D613" si="138">SUM(D588:D612)</f>
        <v>48</v>
      </c>
      <c r="E613" s="44">
        <f t="shared" ref="E613" si="139">SUM(E588:E612)</f>
        <v>25</v>
      </c>
      <c r="F613" s="44">
        <f t="shared" ref="F613" si="140">SUM(F588:F612)</f>
        <v>17</v>
      </c>
      <c r="G613" s="44">
        <f t="shared" ref="G613" si="141">SUM(G588:G612)</f>
        <v>17</v>
      </c>
      <c r="H613" s="44">
        <f t="shared" ref="H613" si="142">SUM(H588:H612)</f>
        <v>1</v>
      </c>
      <c r="I613" s="44">
        <f t="shared" ref="I613" si="143">SUM(I588:I612)</f>
        <v>1</v>
      </c>
      <c r="J613" s="46">
        <f t="shared" ref="J613" si="144">SUM(J588:J612)</f>
        <v>1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8" t="s">
        <v>37</v>
      </c>
      <c r="B615" s="88"/>
      <c r="C615" s="88"/>
      <c r="D615" s="88"/>
      <c r="E615" s="88"/>
      <c r="F615" s="88"/>
      <c r="G615" s="88"/>
      <c r="H615" s="88"/>
      <c r="I615" s="88"/>
      <c r="J615" s="88"/>
      <c r="K615" s="49"/>
      <c r="L615" s="49"/>
      <c r="M615" s="49">
        <v>0</v>
      </c>
    </row>
    <row r="616" spans="1:13" ht="20.25" customHeight="1">
      <c r="A616" s="86"/>
      <c r="B616" s="87"/>
      <c r="C616" s="87"/>
      <c r="D616" s="87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4">
        <v>42968</v>
      </c>
      <c r="C617" s="84"/>
      <c r="D617" s="13" t="s">
        <v>38</v>
      </c>
      <c r="E617" s="85" t="s">
        <v>46</v>
      </c>
      <c r="F617" s="85"/>
      <c r="G617" s="23" t="s">
        <v>13</v>
      </c>
      <c r="H617" s="89" t="s">
        <v>41</v>
      </c>
      <c r="I617" s="89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Tony Willie</v>
      </c>
      <c r="B620" s="58">
        <f>IF(OR(GameCard621[[#This Row],[PA]]&gt;0,$E$617="Win (FORFEIT)",L620="Yes"),1,"")</f>
        <v>1</v>
      </c>
      <c r="C620" s="33">
        <v>4</v>
      </c>
      <c r="D620" s="33">
        <v>3</v>
      </c>
      <c r="E620" s="33">
        <v>2</v>
      </c>
      <c r="F620" s="33">
        <v>2</v>
      </c>
      <c r="G620" s="33">
        <v>1</v>
      </c>
      <c r="H620" s="33"/>
      <c r="I620" s="33">
        <v>1</v>
      </c>
      <c r="J620" s="34"/>
      <c r="L620" s="66" t="s">
        <v>81</v>
      </c>
    </row>
    <row r="621" spans="1:13" ht="20.25" customHeight="1">
      <c r="A621" s="12" t="str">
        <f>IF('Team Card'!$B$8="","",'Team Card'!$B$8)</f>
        <v>Joe Brown</v>
      </c>
      <c r="B621" s="68">
        <f>IF(OR(GameCard621[[#This Row],[PA]]&gt;0,$E$617="Win (FORFEIT)",L621="Yes"),1,"")</f>
        <v>1</v>
      </c>
      <c r="C621" s="69">
        <v>3</v>
      </c>
      <c r="D621" s="69">
        <v>2</v>
      </c>
      <c r="E621" s="69">
        <v>1</v>
      </c>
      <c r="F621" s="69"/>
      <c r="G621" s="69">
        <v>2</v>
      </c>
      <c r="H621" s="69">
        <v>1</v>
      </c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DJ Bruckenthal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Charlie Coates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Joe Coates</v>
      </c>
      <c r="B624" s="58">
        <f>IF(OR(GameCard621[[#This Row],[PA]]&gt;0,$E$617="Win (FORFEIT)",L624="Yes"),1,"")</f>
        <v>1</v>
      </c>
      <c r="C624" s="33">
        <v>4</v>
      </c>
      <c r="D624" s="33">
        <v>4</v>
      </c>
      <c r="E624" s="33">
        <v>2</v>
      </c>
      <c r="F624" s="33">
        <v>1</v>
      </c>
      <c r="G624" s="33">
        <v>3</v>
      </c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Mike Coates</v>
      </c>
      <c r="B625" s="68">
        <f>IF(OR(GameCard621[[#This Row],[PA]]&gt;0,$E$617="Win (FORFEIT)",L625="Yes"),1,"")</f>
        <v>1</v>
      </c>
      <c r="C625" s="69">
        <v>3</v>
      </c>
      <c r="D625" s="69">
        <v>3</v>
      </c>
      <c r="E625" s="69">
        <v>2</v>
      </c>
      <c r="F625" s="69"/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Joe Como</v>
      </c>
      <c r="B626" s="58">
        <f>IF(OR(GameCard621[[#This Row],[PA]]&gt;0,$E$617="Win (FORFEIT)",L626="Yes"),1,"")</f>
        <v>1</v>
      </c>
      <c r="C626" s="33">
        <v>3</v>
      </c>
      <c r="D626" s="33">
        <v>1</v>
      </c>
      <c r="E626" s="33">
        <v>0</v>
      </c>
      <c r="F626" s="33"/>
      <c r="G626" s="33"/>
      <c r="H626" s="33"/>
      <c r="I626" s="33">
        <v>2</v>
      </c>
      <c r="J626" s="34"/>
      <c r="L626" s="66" t="s">
        <v>81</v>
      </c>
    </row>
    <row r="627" spans="1:12" ht="20.25" customHeight="1">
      <c r="A627" s="12" t="str">
        <f>IF('Team Card'!$B$14="","",'Team Card'!$B$14)</f>
        <v>Tyler Edwards</v>
      </c>
      <c r="B627" s="68">
        <f>IF(OR(GameCard621[[#This Row],[PA]]&gt;0,$E$617="Win (FORFEIT)",L627="Yes"),1,"")</f>
        <v>1</v>
      </c>
      <c r="C627" s="69">
        <v>4</v>
      </c>
      <c r="D627" s="69">
        <v>4</v>
      </c>
      <c r="E627" s="69">
        <v>1</v>
      </c>
      <c r="F627" s="69">
        <v>2</v>
      </c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Mark Fracker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Connor Miller</v>
      </c>
      <c r="B629" s="68">
        <f>IF(OR(GameCard621[[#This Row],[PA]]&gt;0,$E$617="Win (FORFEIT)",L629="Yes"),1,"")</f>
        <v>1</v>
      </c>
      <c r="C629" s="69">
        <v>4</v>
      </c>
      <c r="D629" s="69">
        <v>4</v>
      </c>
      <c r="E629" s="69">
        <v>2</v>
      </c>
      <c r="F629" s="69">
        <v>3</v>
      </c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Matt Myslewski</v>
      </c>
      <c r="B630" s="58">
        <f>IF(OR(GameCard621[[#This Row],[PA]]&gt;0,$E$617="Win (FORFEIT)",L630="Yes"),1,"")</f>
        <v>1</v>
      </c>
      <c r="C630" s="33">
        <v>4</v>
      </c>
      <c r="D630" s="33">
        <v>4</v>
      </c>
      <c r="E630" s="33">
        <v>3</v>
      </c>
      <c r="F630" s="33">
        <v>2</v>
      </c>
      <c r="G630" s="33">
        <v>3</v>
      </c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Matt Tavella</v>
      </c>
      <c r="B631" s="68">
        <f>IF(OR(GameCard621[[#This Row],[PA]]&gt;0,$E$617="Win (FORFEIT)",L631="Yes"),1,"")</f>
        <v>1</v>
      </c>
      <c r="C631" s="69">
        <v>3</v>
      </c>
      <c r="D631" s="69">
        <v>1</v>
      </c>
      <c r="E631" s="69">
        <v>0</v>
      </c>
      <c r="F631" s="69">
        <v>1</v>
      </c>
      <c r="G631" s="69">
        <v>1</v>
      </c>
      <c r="H631" s="69">
        <v>1</v>
      </c>
      <c r="I631" s="69">
        <v>1</v>
      </c>
      <c r="J631" s="70"/>
      <c r="L631" s="67" t="s">
        <v>81</v>
      </c>
    </row>
    <row r="632" spans="1:12" ht="20.25" customHeight="1">
      <c r="A632" s="22" t="str">
        <f>IF('Team Card'!$B$19="","",'Team Card'!$B$19)</f>
        <v>Kirk Daley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Tim Frawley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Kyle Markward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S Johnson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Jeremy Graves</v>
      </c>
      <c r="B636" s="58">
        <f>IF(OR(GameCard621[[#This Row],[PA]]&gt;0,$E$617="Win (FORFEIT)",L636="Yes"),1,"")</f>
        <v>1</v>
      </c>
      <c r="C636" s="33">
        <v>3</v>
      </c>
      <c r="D636" s="33">
        <v>3</v>
      </c>
      <c r="E636" s="33">
        <v>0</v>
      </c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Dave Coates</v>
      </c>
      <c r="B637" s="68">
        <f>IF(OR(GameCard621[[#This Row],[PA]]&gt;0,$E$617="Win (FORFEIT)",L637="Yes"),1,"")</f>
        <v>1</v>
      </c>
      <c r="C637" s="69"/>
      <c r="D637" s="69"/>
      <c r="E637" s="69"/>
      <c r="F637" s="69"/>
      <c r="G637" s="69"/>
      <c r="H637" s="69"/>
      <c r="I637" s="69"/>
      <c r="J637" s="70"/>
      <c r="L637" s="67" t="s">
        <v>80</v>
      </c>
    </row>
    <row r="638" spans="1:12" ht="20.25" customHeight="1">
      <c r="A638" s="22" t="str">
        <f>IF('Team Card'!$B$25="","",'Team Card'!$B$25)</f>
        <v/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/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/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35</v>
      </c>
      <c r="D645" s="45">
        <f t="shared" ref="D645" si="146">SUM(D620:D644)</f>
        <v>29</v>
      </c>
      <c r="E645" s="44">
        <f t="shared" ref="E645" si="147">SUM(E620:E644)</f>
        <v>13</v>
      </c>
      <c r="F645" s="44">
        <f t="shared" ref="F645" si="148">SUM(F620:F644)</f>
        <v>11</v>
      </c>
      <c r="G645" s="44">
        <f t="shared" ref="G645" si="149">SUM(G620:G644)</f>
        <v>10</v>
      </c>
      <c r="H645" s="44">
        <f t="shared" ref="H645" si="150">SUM(H620:H644)</f>
        <v>2</v>
      </c>
      <c r="I645" s="44">
        <f t="shared" ref="I645" si="151">SUM(I620:I644)</f>
        <v>4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2017-08-27T17:18:22Z</dcterms:modified>
</cp:coreProperties>
</file>