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<sst xmlns="http://schemas.openxmlformats.org/spreadsheetml/2006/main" count="971" uniqueCount="109">
  <si>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</si>
  <si>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</si>
  <si>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</si>
  <si>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</si>
  <si>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</si>
  <si>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</si>
  <si>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</si>
  <si>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</si>
  <si>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</si>
  <si>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</si>
  <si>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</si>
  <si>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</si>
  <si>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</si>
  <si>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</si>
  <si>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</si>
  <si>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</si>
  <si>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</si>
  <si>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</si>
  <si>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</si>
  <si>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</si>
  <si>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</si>
  <si>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</si>
  <si>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</si>
  <si>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</si>
  <si>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</si>
  <si>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</si>
  <si>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</si>
  <si>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</si>
  <si>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</si>
  <si>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</si>
  <si>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</si>
  <si>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</si>
  <si>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</si>
  <si>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</si>
  <si>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</si>
  <si>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</si>
  <si>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</si>
  <si>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</si>
  <si>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</si>
  <si>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</si>
  <si>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</si>
  <si>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</si>
  <si>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</si>
  <si>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</si>
  <si>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</si>
  <si>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</si>
  <si>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</si>
  <si>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</si>
  <si>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</si>
  <si>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</si>
  <si>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</si>
  <si>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</si>
  <si>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</si>
  <si>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</si>
  <si>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</si>
  <si>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</si>
  <si>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</si>
  <si>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</si>
  <si>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</si>
  <si>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</si>
  <si>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</si>
  <si>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</si>
  <si>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</si>
  <si>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</si>
  <si>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</si>
  <si>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</si>
  <si>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</si>
  <si>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</si>
  <si>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</si>
  <si>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</si>
  <si>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</si>
  <si>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</si>
  <si>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</si>
  <si>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</si>
  <si>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</si>
  <si>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</si>
  <si>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</si>
  <si>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</si>
  <si>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</si>
  <si>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</si>
  <si>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</si>
  <si>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</si>
  <si>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Army of Trees</t>
  </si>
  <si>
    <t>Big Buddha Bethel</t>
  </si>
  <si>
    <t>RDD</t>
  </si>
  <si>
    <t>Wamprats</t>
  </si>
  <si>
    <t>James Taylor</t>
  </si>
  <si>
    <t>Jay DiDomenico</t>
  </si>
  <si>
    <t>Dave Samoskevich</t>
  </si>
  <si>
    <t>Chris Shirmer</t>
  </si>
  <si>
    <t>Mark Ottusch</t>
  </si>
  <si>
    <t>Morgan Miller</t>
  </si>
  <si>
    <t>Tim Corsi</t>
  </si>
  <si>
    <t>James O'Keefe</t>
  </si>
  <si>
    <t>John Zumbo</t>
  </si>
  <si>
    <t>Rich Kasberian</t>
  </si>
  <si>
    <t>Shane Moore</t>
  </si>
  <si>
    <t>Andy Walker</t>
  </si>
  <si>
    <t>T Strid</t>
  </si>
  <si>
    <t>Chris Pace</t>
  </si>
  <si>
    <t>Larry Pignatello</t>
  </si>
  <si>
    <t>Jamie Pace</t>
  </si>
  <si>
    <t>James Santa</t>
  </si>
  <si>
    <t>Chris Layok</t>
  </si>
  <si>
    <t>Sergio Cefaloni</t>
  </si>
  <si>
    <t>Eric Lagarto</t>
  </si>
  <si>
    <t>Mike Lancaster</t>
  </si>
  <si>
    <t>K Gaska</t>
  </si>
  <si>
    <t>J Santanastasao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</si>
</sst>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9" sqref="B29:C29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39</v>
      </c>
      <c r="D2" s="77"/>
      <c r="E2" s="77"/>
      <c r="F2" s="54"/>
      <c r="G2" s="55" t="s">
        <v>55</v>
      </c>
      <c r="H2" s="51">
        <f>GAMES!B4</f>
        <v>14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6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86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19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79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77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42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27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38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2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0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7</v>
      </c>
      <c r="M7" s="6">
        <f>IF(OR(D7=0,F7=0),0,G7/F7)</f>
        <v>0.54545454545454541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87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12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52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52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34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27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8</v>
      </c>
      <c r="M8" s="8">
        <f t="shared" ref="M8:M31" si="0">IF(OR(D8=0,F8=0),0,G8/F8)</f>
        <v>0.65384615384615385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88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15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52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40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22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16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14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3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9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0.55000000000000004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89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19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71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66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32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22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13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3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0.48484848484848486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90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16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66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63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29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25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5</v>
      </c>
      <c r="M11" s="6">
        <f t="shared" si="0"/>
        <v>0.46031746031746029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91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8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31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16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10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10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0.5161290322580645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92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2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0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0.66666666666666663</v>
      </c>
      <c r="N13" s="82" t="s">
        <v>77</v>
      </c>
      <c r="O13" s="83"/>
      <c r="P13" s="62" t="str">
        <f t="shared" si="1"/>
        <v>No</v>
      </c>
    </row>
    <row r="14" spans="1:45" ht="15" customHeight="1">
      <c r="A14" s="7">
        <v>8</v>
      </c>
      <c r="B14" s="76" t="s">
        <v>93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15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62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58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31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18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17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3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0.53448275862068961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94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40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39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19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18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1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5</v>
      </c>
      <c r="M15" s="6">
        <f t="shared" si="0"/>
        <v>0.51282051282051277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95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0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0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0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</v>
      </c>
      <c r="N16" s="82" t="s">
        <v>77</v>
      </c>
      <c r="O16" s="83"/>
      <c r="P16" s="63" t="str">
        <f t="shared" si="1"/>
        <v>No</v>
      </c>
    </row>
    <row r="17" spans="1:16" ht="15" customHeight="1">
      <c r="A17" s="5">
        <v>11</v>
      </c>
      <c r="B17" s="75" t="s">
        <v>96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17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64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59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29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19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5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3</v>
      </c>
      <c r="M17" s="6">
        <f t="shared" si="0"/>
        <v>0.49152542372881358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97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11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48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48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7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0.5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99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15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63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62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33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27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29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9</v>
      </c>
      <c r="M19" s="6">
        <f t="shared" si="0"/>
        <v>0.532258064516129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98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7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5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3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2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3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0.6</v>
      </c>
      <c r="N20" s="82" t="s">
        <v>77</v>
      </c>
      <c r="O20" s="83"/>
      <c r="P20" s="63" t="str">
        <f t="shared" si="1"/>
        <v>No</v>
      </c>
    </row>
    <row r="21" spans="1:16">
      <c r="A21" s="5">
        <v>15</v>
      </c>
      <c r="B21" s="75" t="s">
        <v>106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5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16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15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7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6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0.46666666666666667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100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6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18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16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6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6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4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0.375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101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2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6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6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0.33333333333333331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102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5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5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103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2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6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5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1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1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0.2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104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4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15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15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5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5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0.33333333333333331</v>
      </c>
      <c r="N26" s="82" t="s">
        <v>77</v>
      </c>
      <c r="O26" s="83"/>
      <c r="P26" s="63" t="str">
        <f t="shared" si="1"/>
        <v>Yes</v>
      </c>
    </row>
    <row r="27" spans="1:16">
      <c r="A27" s="5">
        <v>21</v>
      </c>
      <c r="B27" s="75" t="s">
        <v>105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4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2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0.5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107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4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17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16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6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4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3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1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0.375</v>
      </c>
      <c r="N28" s="82" t="s">
        <v>77</v>
      </c>
      <c r="O28" s="83"/>
      <c r="P28" s="63" t="str">
        <f t="shared" si="1"/>
        <v>Yes</v>
      </c>
    </row>
    <row r="29" spans="1:16">
      <c r="A29" s="5">
        <v>23</v>
      </c>
      <c r="B29" s="75" t="s">
        <v>108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2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8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6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5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6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2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1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1</v>
      </c>
      <c r="M29" s="6">
        <f t="shared" si="0"/>
        <v>0.83333333333333337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736</v>
      </c>
      <c r="F33" s="20">
        <f>SUM(F7:F32)</f>
        <v>691</v>
      </c>
      <c r="G33" s="19">
        <f>SUM(G7:G32)</f>
        <v>352</v>
      </c>
      <c r="H33" s="19">
        <f>SUM(H7:H31)</f>
        <v>253</v>
      </c>
      <c r="I33" s="19">
        <f>SUM(I7:I31)</f>
        <v>233</v>
      </c>
      <c r="J33" s="19">
        <f>SUM(J7:J31)</f>
        <v>15</v>
      </c>
      <c r="K33" s="19">
        <f>SUM(K7:K31)</f>
        <v>28</v>
      </c>
      <c r="L33" s="19">
        <f>SUM(L7:L31)</f>
        <v>38</v>
      </c>
      <c r="M33" s="21">
        <f>IF(F33=0,"N/A",G33/F33)</f>
        <v>0.50940665701881327</v>
      </c>
      <c r="P33" s="60" t="str">
        <f>CONCATENATE(COUNTIF(P7:P31,"Yes")," Players Eligible")</f>
        <v>15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I622" sqref="I622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ABC Fuel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14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6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42849</v>
      </c>
      <c r="C9" s="85"/>
      <c r="D9" s="13" t="s">
        <v>38</v>
      </c>
      <c r="E9" s="86" t="s">
        <v>46</v>
      </c>
      <c r="F9" s="86"/>
      <c r="G9" s="23" t="s">
        <v>13</v>
      </c>
      <c r="H9" s="90" t="s">
        <v>85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James Taylor</v>
      </c>
      <c r="B12" s="58">
        <f>IF(OR(GameCard[[#This Row],[PA]]&gt;0,$E$9="Win (FORFEIT)",L12="Yes"),1,"")</f>
        <v>1</v>
      </c>
      <c r="C12" s="33">
        <v>4</v>
      </c>
      <c r="D12" s="33">
        <v>4</v>
      </c>
      <c r="E12" s="33">
        <v>3</v>
      </c>
      <c r="F12" s="33">
        <v>1</v>
      </c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Jay DiDomenico</v>
      </c>
      <c r="B13" s="68">
        <f>IF(OR(GameCard[[#This Row],[PA]]&gt;0,$E$9="Win (FORFEIT)",L13="Yes"),1,"")</f>
        <v>1</v>
      </c>
      <c r="C13" s="69">
        <v>5</v>
      </c>
      <c r="D13" s="69">
        <v>5</v>
      </c>
      <c r="E13" s="69">
        <v>4</v>
      </c>
      <c r="F13" s="69">
        <v>4</v>
      </c>
      <c r="G13" s="69">
        <v>5</v>
      </c>
      <c r="H13" s="69"/>
      <c r="I13" s="69"/>
      <c r="J13" s="70">
        <v>2</v>
      </c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Dave Samoskevich</v>
      </c>
      <c r="B14" s="58">
        <f>IF(OR(GameCard[[#This Row],[PA]]&gt;0,$E$9="Win (FORFEIT)",L14="Yes"),1,"")</f>
        <v>1</v>
      </c>
      <c r="C14" s="33">
        <v>4</v>
      </c>
      <c r="D14" s="33">
        <v>3</v>
      </c>
      <c r="E14" s="33">
        <v>1</v>
      </c>
      <c r="F14" s="33">
        <v>1</v>
      </c>
      <c r="G14" s="33">
        <v>1</v>
      </c>
      <c r="H14" s="33"/>
      <c r="I14" s="33">
        <v>1</v>
      </c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Chris Shirmer</v>
      </c>
      <c r="B15" s="68">
        <f>IF(OR(GameCard[[#This Row],[PA]]&gt;0,$E$9="Win (FORFEIT)",L15="Yes"),1,"")</f>
        <v>1</v>
      </c>
      <c r="C15" s="69">
        <v>4</v>
      </c>
      <c r="D15" s="69">
        <v>4</v>
      </c>
      <c r="E15" s="69">
        <v>1</v>
      </c>
      <c r="F15" s="69">
        <v>1</v>
      </c>
      <c r="G15" s="69">
        <v>1</v>
      </c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Mark Ottusch</v>
      </c>
      <c r="B16" s="58">
        <f>IF(OR(GameCard[[#This Row],[PA]]&gt;0,$E$9="Win (FORFEIT)",L16="Yes"),1,"")</f>
        <v>1</v>
      </c>
      <c r="C16" s="33">
        <v>5</v>
      </c>
      <c r="D16" s="33">
        <v>4</v>
      </c>
      <c r="E16" s="33">
        <v>2</v>
      </c>
      <c r="F16" s="33">
        <v>2</v>
      </c>
      <c r="G16" s="33">
        <v>1</v>
      </c>
      <c r="H16" s="33">
        <v>1</v>
      </c>
      <c r="I16" s="33"/>
      <c r="J16" s="34"/>
      <c r="K16" s="49"/>
      <c r="L16" s="66" t="s">
        <v>81</v>
      </c>
      <c r="M16" s="49">
        <v>0</v>
      </c>
      <c r="N16" s="49"/>
      <c r="AW16" s="72" t="s">
        <v>84</v>
      </c>
      <c r="BD16" s="31">
        <v>11</v>
      </c>
    </row>
    <row r="17" spans="1:56" ht="20.25" customHeight="1">
      <c r="A17" s="12" t="str">
        <f>IF('Team Card'!$B$12="","",'Team Card'!$B$12)</f>
        <v>Morgan Miller</v>
      </c>
      <c r="B17" s="68">
        <f>IF(OR(GameCard[[#This Row],[PA]]&gt;0,$E$9="Win (FORFEIT)",L17="Yes"),1,"")</f>
        <v>1</v>
      </c>
      <c r="C17" s="69">
        <v>5</v>
      </c>
      <c r="D17" s="69">
        <v>5</v>
      </c>
      <c r="E17" s="69">
        <v>2</v>
      </c>
      <c r="F17" s="69">
        <v>1</v>
      </c>
      <c r="G17" s="69">
        <v>1</v>
      </c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85</v>
      </c>
      <c r="BD17" s="31">
        <v>12</v>
      </c>
    </row>
    <row r="18" spans="1:56" ht="20.25" customHeight="1">
      <c r="A18" s="22" t="str">
        <f>IF('Team Card'!$B$13="","",'Team Card'!$B$13)</f>
        <v>Tim Corsi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James O'Keefe</v>
      </c>
      <c r="B19" s="68">
        <f>IF(OR(GameCard[[#This Row],[PA]]&gt;0,$E$9="Win (FORFEIT)",L19="Yes"),1,"")</f>
        <v>1</v>
      </c>
      <c r="C19" s="69">
        <v>5</v>
      </c>
      <c r="D19" s="69">
        <v>5</v>
      </c>
      <c r="E19" s="69">
        <v>1</v>
      </c>
      <c r="F19" s="69">
        <v>1</v>
      </c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John Zumbo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Rich Kasberian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Shane Moore</v>
      </c>
      <c r="B22" s="58">
        <f>IF(OR(GameCard[[#This Row],[PA]]&gt;0,$E$9="Win (FORFEIT)",L22="Yes"),1,"")</f>
        <v>1</v>
      </c>
      <c r="C22" s="33">
        <v>4</v>
      </c>
      <c r="D22" s="33">
        <v>4</v>
      </c>
      <c r="E22" s="33">
        <v>4</v>
      </c>
      <c r="F22" s="33">
        <v>1</v>
      </c>
      <c r="G22" s="33">
        <v>2</v>
      </c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Andy Walker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Chris Pace</v>
      </c>
      <c r="B24" s="58">
        <f>IF(OR(GameCard[[#This Row],[PA]]&gt;0,$E$9="Win (FORFEIT)",L24="Yes"),1,"")</f>
        <v>1</v>
      </c>
      <c r="C24" s="33">
        <v>5</v>
      </c>
      <c r="D24" s="33">
        <v>5</v>
      </c>
      <c r="E24" s="33">
        <v>2</v>
      </c>
      <c r="F24" s="33">
        <v>2</v>
      </c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T Strid</v>
      </c>
      <c r="B25" s="68">
        <f>IF(OR(GameCard[[#This Row],[PA]]&gt;0,$E$9="Win (FORFEIT)",L25="Yes"),1,"")</f>
        <v>1</v>
      </c>
      <c r="C25" s="69">
        <v>4</v>
      </c>
      <c r="D25" s="69">
        <v>2</v>
      </c>
      <c r="E25" s="69">
        <v>0</v>
      </c>
      <c r="F25" s="69"/>
      <c r="G25" s="69">
        <v>1</v>
      </c>
      <c r="H25" s="69">
        <v>1</v>
      </c>
      <c r="I25" s="69">
        <v>1</v>
      </c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Mike Lancaster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Larry Pignatello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Jamie Pace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James Santa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Chris Layok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Sergio Cefaloni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Eric Lagarto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K Gaska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J Santanastasao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45</v>
      </c>
      <c r="D37" s="45">
        <f t="shared" si="0"/>
        <v>41</v>
      </c>
      <c r="E37" s="44">
        <f t="shared" si="0"/>
        <v>20</v>
      </c>
      <c r="F37" s="44">
        <f t="shared" si="0"/>
        <v>14</v>
      </c>
      <c r="G37" s="44">
        <f t="shared" si="0"/>
        <v>12</v>
      </c>
      <c r="H37" s="44">
        <f t="shared" si="0"/>
        <v>2</v>
      </c>
      <c r="I37" s="44">
        <f t="shared" si="0"/>
        <v>2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42856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83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James Taylor</v>
      </c>
      <c r="B44" s="58">
        <f>IF(OR(GameCard3[[#This Row],[PA]]&gt;0,$E$41="Win (FORFEIT)",L44="Yes"),1,"")</f>
        <v>1</v>
      </c>
      <c r="C44" s="33">
        <v>3</v>
      </c>
      <c r="D44" s="33">
        <v>3</v>
      </c>
      <c r="E44" s="33">
        <v>1</v>
      </c>
      <c r="F44" s="33">
        <v>1</v>
      </c>
      <c r="G44" s="33">
        <v>2</v>
      </c>
      <c r="H44" s="33"/>
      <c r="I44" s="33"/>
      <c r="J44" s="34">
        <v>1</v>
      </c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Jay DiDomenico</v>
      </c>
      <c r="B45" s="68">
        <f>IF(OR(GameCard3[[#This Row],[PA]]&gt;0,$E$41="Win (FORFEIT)",L45="Yes"),1,"")</f>
        <v>1</v>
      </c>
      <c r="C45" s="69">
        <v>3</v>
      </c>
      <c r="D45" s="69">
        <v>3</v>
      </c>
      <c r="E45" s="69">
        <v>1</v>
      </c>
      <c r="F45" s="69">
        <v>1</v>
      </c>
      <c r="G45" s="69">
        <v>1</v>
      </c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Dave Samoskevich</v>
      </c>
      <c r="B46" s="58">
        <f>IF(OR(GameCard3[[#This Row],[PA]]&gt;0,$E$41="Win (FORFEIT)",L46="Yes"),1,"")</f>
        <v>1</v>
      </c>
      <c r="C46" s="33">
        <v>2</v>
      </c>
      <c r="D46" s="33">
        <v>1</v>
      </c>
      <c r="E46" s="33">
        <v>0</v>
      </c>
      <c r="F46" s="33"/>
      <c r="G46" s="33">
        <v>1</v>
      </c>
      <c r="H46" s="33">
        <v>1</v>
      </c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Chris Shirmer</v>
      </c>
      <c r="B47" s="68">
        <f>IF(OR(GameCard3[[#This Row],[PA]]&gt;0,$E$41="Win (FORFEIT)",L47="Yes"),1,"")</f>
        <v>1</v>
      </c>
      <c r="C47" s="69">
        <v>2</v>
      </c>
      <c r="D47" s="69">
        <v>2</v>
      </c>
      <c r="E47" s="69">
        <v>1</v>
      </c>
      <c r="F47" s="69">
        <v>1</v>
      </c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Mark Ottusch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Morgan Miller</v>
      </c>
      <c r="B49" s="68" t="str">
        <f>IF(OR(GameCard3[[#This Row],[PA]]&gt;0,$E$41="Win (FORFEIT)",L49="Yes"),1,"")</f>
        <v/>
      </c>
      <c r="C49" s="69"/>
      <c r="D49" s="69"/>
      <c r="E49" s="69"/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Tim Corsi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James O'Keefe</v>
      </c>
      <c r="B51" s="68" t="str">
        <f>IF(OR(GameCard3[[#This Row],[PA]]&gt;0,$E$41="Win (FORFEIT)",L51="Yes"),1,"")</f>
        <v/>
      </c>
      <c r="C51" s="69"/>
      <c r="D51" s="69"/>
      <c r="E51" s="69"/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John Zumbo</v>
      </c>
      <c r="B52" s="58">
        <f>IF(OR(GameCard3[[#This Row],[PA]]&gt;0,$E$41="Win (FORFEIT)",L52="Yes"),1,"")</f>
        <v>1</v>
      </c>
      <c r="C52" s="33">
        <v>3</v>
      </c>
      <c r="D52" s="33">
        <v>3</v>
      </c>
      <c r="E52" s="33">
        <v>1</v>
      </c>
      <c r="F52" s="33">
        <v>1</v>
      </c>
      <c r="G52" s="33">
        <v>2</v>
      </c>
      <c r="H52" s="33"/>
      <c r="I52" s="33"/>
      <c r="J52" s="34">
        <v>1</v>
      </c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Rich Kasberian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Shane Moore</v>
      </c>
      <c r="B54" s="58">
        <f>IF(OR(GameCard3[[#This Row],[PA]]&gt;0,$E$41="Win (FORFEIT)",L54="Yes"),1,"")</f>
        <v>1</v>
      </c>
      <c r="C54" s="33">
        <v>2</v>
      </c>
      <c r="D54" s="33">
        <v>2</v>
      </c>
      <c r="E54" s="33">
        <v>0</v>
      </c>
      <c r="F54" s="33"/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Andy Walker</v>
      </c>
      <c r="B55" s="68">
        <f>IF(OR(GameCard3[[#This Row],[PA]]&gt;0,$E$41="Win (FORFEIT)",L55="Yes"),1,"")</f>
        <v>1</v>
      </c>
      <c r="C55" s="69">
        <v>3</v>
      </c>
      <c r="D55" s="69">
        <v>3</v>
      </c>
      <c r="E55" s="69">
        <v>1</v>
      </c>
      <c r="F55" s="69"/>
      <c r="G55" s="69">
        <v>1</v>
      </c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Chris Pace</v>
      </c>
      <c r="B56" s="58">
        <f>IF(OR(GameCard3[[#This Row],[PA]]&gt;0,$E$41="Win (FORFEIT)",L56="Yes"),1,"")</f>
        <v>1</v>
      </c>
      <c r="C56" s="33">
        <v>3</v>
      </c>
      <c r="D56" s="33">
        <v>3</v>
      </c>
      <c r="E56" s="33">
        <v>3</v>
      </c>
      <c r="F56" s="33">
        <v>3</v>
      </c>
      <c r="G56" s="33">
        <v>1</v>
      </c>
      <c r="H56" s="33"/>
      <c r="I56" s="33"/>
      <c r="J56" s="34">
        <v>1</v>
      </c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T Strid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Mike Lancaster</v>
      </c>
      <c r="B58" s="58">
        <f>IF(OR(GameCard3[[#This Row],[PA]]&gt;0,$E$41="Win (FORFEIT)",L58="Yes"),1,"")</f>
        <v>1</v>
      </c>
      <c r="C58" s="33">
        <v>2</v>
      </c>
      <c r="D58" s="33">
        <v>2</v>
      </c>
      <c r="E58" s="33">
        <v>0</v>
      </c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Larry Pignatello</v>
      </c>
      <c r="B59" s="68">
        <f>IF(OR(GameCard3[[#This Row],[PA]]&gt;0,$E$41="Win (FORFEIT)",L59="Yes"),1,"")</f>
        <v>1</v>
      </c>
      <c r="C59" s="69">
        <v>2</v>
      </c>
      <c r="D59" s="69">
        <v>2</v>
      </c>
      <c r="E59" s="69">
        <v>1</v>
      </c>
      <c r="F59" s="69">
        <v>1</v>
      </c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Jamie Pace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James Santa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Chris Layok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Sergio Cefaloni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Eric Lagarto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K Gaska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J Santanastasao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25</v>
      </c>
      <c r="D69" s="45">
        <f t="shared" ref="D69" si="2">SUM(D44:D68)</f>
        <v>24</v>
      </c>
      <c r="E69" s="44">
        <f t="shared" ref="E69" si="3">SUM(E44:E68)</f>
        <v>9</v>
      </c>
      <c r="F69" s="44">
        <f t="shared" ref="F69" si="4">SUM(F44:F68)</f>
        <v>8</v>
      </c>
      <c r="G69" s="44">
        <f t="shared" ref="G69" si="5">SUM(G44:G68)</f>
        <v>8</v>
      </c>
      <c r="H69" s="44">
        <f t="shared" ref="H69" si="6">SUM(H44:H68)</f>
        <v>1</v>
      </c>
      <c r="I69" s="44">
        <f t="shared" ref="I69" si="7">SUM(I44:I68)</f>
        <v>0</v>
      </c>
      <c r="J69" s="46">
        <f t="shared" ref="J69" si="8">SUM(J44:J68)</f>
        <v>3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42863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42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James Taylor</v>
      </c>
      <c r="B76" s="58">
        <f>IF(OR(GameCard4[[#This Row],[PA]]&gt;0,$E$73="Win (FORFEIT)",L76="Yes"),1,"")</f>
        <v>1</v>
      </c>
      <c r="C76" s="33">
        <v>4</v>
      </c>
      <c r="D76" s="33">
        <v>4</v>
      </c>
      <c r="E76" s="33">
        <v>3</v>
      </c>
      <c r="F76" s="33">
        <v>1</v>
      </c>
      <c r="G76" s="33">
        <v>3</v>
      </c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Jay DiDomenico</v>
      </c>
      <c r="B77" s="68">
        <f>IF(OR(GameCard4[[#This Row],[PA]]&gt;0,$E$73="Win (FORFEIT)",L77="Yes"),1,"")</f>
        <v>1</v>
      </c>
      <c r="C77" s="69">
        <v>5</v>
      </c>
      <c r="D77" s="69">
        <v>5</v>
      </c>
      <c r="E77" s="69">
        <v>3</v>
      </c>
      <c r="F77" s="69">
        <v>3</v>
      </c>
      <c r="G77" s="69">
        <v>4</v>
      </c>
      <c r="H77" s="69"/>
      <c r="I77" s="69"/>
      <c r="J77" s="70">
        <v>1</v>
      </c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Dave Samoskevich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Chris Shirmer</v>
      </c>
      <c r="B79" s="68">
        <f>IF(OR(GameCard4[[#This Row],[PA]]&gt;0,$E$73="Win (FORFEIT)",L79="Yes"),1,"")</f>
        <v>1</v>
      </c>
      <c r="C79" s="69">
        <v>4</v>
      </c>
      <c r="D79" s="69">
        <v>4</v>
      </c>
      <c r="E79" s="69">
        <v>2</v>
      </c>
      <c r="F79" s="69">
        <v>2</v>
      </c>
      <c r="G79" s="69">
        <v>2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Mark Ottusch</v>
      </c>
      <c r="B80" s="58">
        <f>IF(OR(GameCard4[[#This Row],[PA]]&gt;0,$E$73="Win (FORFEIT)",L80="Yes"),1,"")</f>
        <v>1</v>
      </c>
      <c r="C80" s="33">
        <v>4</v>
      </c>
      <c r="D80" s="33">
        <v>4</v>
      </c>
      <c r="E80" s="33">
        <v>2</v>
      </c>
      <c r="F80" s="33">
        <v>1</v>
      </c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Morgan Miller</v>
      </c>
      <c r="B81" s="68" t="str">
        <f>IF(OR(GameCard4[[#This Row],[PA]]&gt;0,$E$73="Win (FORFEIT)",L81="Yes"),1,"")</f>
        <v/>
      </c>
      <c r="C81" s="69"/>
      <c r="D81" s="69"/>
      <c r="E81" s="69"/>
      <c r="F81" s="69"/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Tim Corsi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James O'Keefe</v>
      </c>
      <c r="B83" s="68">
        <f>IF(OR(GameCard4[[#This Row],[PA]]&gt;0,$E$73="Win (FORFEIT)",L83="Yes"),1,"")</f>
        <v>1</v>
      </c>
      <c r="C83" s="69">
        <v>4</v>
      </c>
      <c r="D83" s="69">
        <v>4</v>
      </c>
      <c r="E83" s="69">
        <v>2</v>
      </c>
      <c r="F83" s="69">
        <v>2</v>
      </c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John Zumbo</v>
      </c>
      <c r="B84" s="58">
        <f>IF(OR(GameCard4[[#This Row],[PA]]&gt;0,$E$73="Win (FORFEIT)",L84="Yes"),1,"")</f>
        <v>1</v>
      </c>
      <c r="C84" s="33">
        <v>4</v>
      </c>
      <c r="D84" s="33">
        <v>4</v>
      </c>
      <c r="E84" s="33">
        <v>4</v>
      </c>
      <c r="F84" s="33">
        <v>2</v>
      </c>
      <c r="G84" s="33">
        <v>4</v>
      </c>
      <c r="H84" s="33"/>
      <c r="I84" s="33"/>
      <c r="J84" s="34">
        <v>1</v>
      </c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Rich Kasberian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Shane Moore</v>
      </c>
      <c r="B86" s="58">
        <f>IF(OR(GameCard4[[#This Row],[PA]]&gt;0,$E$73="Win (FORFEIT)",L86="Yes"),1,"")</f>
        <v>1</v>
      </c>
      <c r="C86" s="33">
        <v>4</v>
      </c>
      <c r="D86" s="33">
        <v>4</v>
      </c>
      <c r="E86" s="33">
        <v>2</v>
      </c>
      <c r="F86" s="33">
        <v>1</v>
      </c>
      <c r="G86" s="33">
        <v>1</v>
      </c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Andy Walker</v>
      </c>
      <c r="B87" s="68">
        <f>IF(OR(GameCard4[[#This Row],[PA]]&gt;0,$E$73="Win (FORFEIT)",L87="Yes"),1,"")</f>
        <v>1</v>
      </c>
      <c r="C87" s="69">
        <v>5</v>
      </c>
      <c r="D87" s="69">
        <v>5</v>
      </c>
      <c r="E87" s="69">
        <v>5</v>
      </c>
      <c r="F87" s="69">
        <v>4</v>
      </c>
      <c r="G87" s="69">
        <v>1</v>
      </c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Chris Pace</v>
      </c>
      <c r="B88" s="58">
        <f>IF(OR(GameCard4[[#This Row],[PA]]&gt;0,$E$73="Win (FORFEIT)",L88="Yes"),1,"")</f>
        <v>1</v>
      </c>
      <c r="C88" s="33">
        <v>5</v>
      </c>
      <c r="D88" s="33">
        <v>5</v>
      </c>
      <c r="E88" s="33">
        <v>3</v>
      </c>
      <c r="F88" s="33">
        <v>3</v>
      </c>
      <c r="G88" s="33">
        <v>3</v>
      </c>
      <c r="H88" s="33"/>
      <c r="I88" s="33"/>
      <c r="J88" s="34">
        <v>1</v>
      </c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T Strid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Mike Lancaster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Larry Pignatello</v>
      </c>
      <c r="B91" s="68">
        <f>IF(OR(GameCard4[[#This Row],[PA]]&gt;0,$E$73="Win (FORFEIT)",L91="Yes"),1,"")</f>
        <v>1</v>
      </c>
      <c r="C91" s="69">
        <v>4</v>
      </c>
      <c r="D91" s="69">
        <v>4</v>
      </c>
      <c r="E91" s="69">
        <v>2</v>
      </c>
      <c r="F91" s="69">
        <v>1</v>
      </c>
      <c r="G91" s="69">
        <v>1</v>
      </c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Jamie Pace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James Santa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Chris Layok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Sergio Cefaloni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Eric Lagarto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K Gaska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J Santanastasao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43</v>
      </c>
      <c r="D101" s="45">
        <f t="shared" ref="D101" si="10">SUM(D76:D100)</f>
        <v>43</v>
      </c>
      <c r="E101" s="44">
        <f t="shared" ref="E101" si="11">SUM(E76:E100)</f>
        <v>28</v>
      </c>
      <c r="F101" s="44">
        <f t="shared" ref="F101" si="12">SUM(F76:F100)</f>
        <v>20</v>
      </c>
      <c r="G101" s="44">
        <f t="shared" ref="G101" si="13">SUM(G76:G100)</f>
        <v>20</v>
      </c>
      <c r="H101" s="44">
        <f t="shared" ref="H101" si="14">SUM(H76:H100)</f>
        <v>0</v>
      </c>
      <c r="I101" s="44">
        <f t="shared" ref="I101" si="15">SUM(I76:I100)</f>
        <v>0</v>
      </c>
      <c r="J101" s="46">
        <f t="shared" ref="J101" si="16">SUM(J76:J100)</f>
        <v>3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42866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82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James Taylor</v>
      </c>
      <c r="B108" s="58">
        <f>IF(OR(GameCard5[[#This Row],[PA]]&gt;0,$E$105="Win (FORFEIT)",L108="Yes"),1,"")</f>
        <v>1</v>
      </c>
      <c r="C108" s="33">
        <v>4</v>
      </c>
      <c r="D108" s="33">
        <v>4</v>
      </c>
      <c r="E108" s="33">
        <v>4</v>
      </c>
      <c r="F108" s="33">
        <v>2</v>
      </c>
      <c r="G108" s="33">
        <v>3</v>
      </c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Jay DiDomenico</v>
      </c>
      <c r="B109" s="68">
        <f>IF(OR(GameCard5[[#This Row],[PA]]&gt;0,$E$105="Win (FORFEIT)",L109="Yes"),1,"")</f>
        <v>1</v>
      </c>
      <c r="C109" s="69">
        <v>4</v>
      </c>
      <c r="D109" s="69">
        <v>4</v>
      </c>
      <c r="E109" s="69">
        <v>3</v>
      </c>
      <c r="F109" s="69">
        <v>2</v>
      </c>
      <c r="G109" s="69">
        <v>3</v>
      </c>
      <c r="H109" s="69"/>
      <c r="I109" s="69"/>
      <c r="J109" s="70">
        <v>1</v>
      </c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Dave Samoskevich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Chris Shirmer</v>
      </c>
      <c r="B111" s="68">
        <f>IF(OR(GameCard5[[#This Row],[PA]]&gt;0,$E$105="Win (FORFEIT)",L111="Yes"),1,"")</f>
        <v>1</v>
      </c>
      <c r="C111" s="69">
        <v>3</v>
      </c>
      <c r="D111" s="69">
        <v>3</v>
      </c>
      <c r="E111" s="69">
        <v>2</v>
      </c>
      <c r="F111" s="69">
        <v>1</v>
      </c>
      <c r="G111" s="69">
        <v>1</v>
      </c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Mark Ottusch</v>
      </c>
      <c r="B112" s="58">
        <f>IF(OR(GameCard5[[#This Row],[PA]]&gt;0,$E$105="Win (FORFEIT)",L112="Yes"),1,"")</f>
        <v>1</v>
      </c>
      <c r="C112" s="33">
        <v>4</v>
      </c>
      <c r="D112" s="33">
        <v>4</v>
      </c>
      <c r="E112" s="33">
        <v>2</v>
      </c>
      <c r="F112" s="33">
        <v>2</v>
      </c>
      <c r="G112" s="33">
        <v>1</v>
      </c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Morgan Miller</v>
      </c>
      <c r="B113" s="68">
        <f>IF(OR(GameCard5[[#This Row],[PA]]&gt;0,$E$105="Win (FORFEIT)",L113="Yes"),1,"")</f>
        <v>1</v>
      </c>
      <c r="C113" s="69">
        <v>4</v>
      </c>
      <c r="D113" s="69">
        <v>4</v>
      </c>
      <c r="E113" s="69">
        <v>3</v>
      </c>
      <c r="F113" s="69">
        <v>2</v>
      </c>
      <c r="G113" s="69">
        <v>2</v>
      </c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Tim Corsi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James O'Keefe</v>
      </c>
      <c r="B115" s="68">
        <f>IF(OR(GameCard5[[#This Row],[PA]]&gt;0,$E$105="Win (FORFEIT)",L115="Yes"),1,"")</f>
        <v>1</v>
      </c>
      <c r="C115" s="69">
        <v>3</v>
      </c>
      <c r="D115" s="69">
        <v>3</v>
      </c>
      <c r="E115" s="69">
        <v>2</v>
      </c>
      <c r="F115" s="69">
        <v>1</v>
      </c>
      <c r="G115" s="69">
        <v>1</v>
      </c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John Zumbo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Rich Kasberian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Shane Moore</v>
      </c>
      <c r="B118" s="58">
        <f>IF(OR(GameCard5[[#This Row],[PA]]&gt;0,$E$105="Win (FORFEIT)",L118="Yes"),1,"")</f>
        <v>1</v>
      </c>
      <c r="C118" s="33">
        <v>3</v>
      </c>
      <c r="D118" s="33">
        <v>2</v>
      </c>
      <c r="E118" s="33">
        <v>1</v>
      </c>
      <c r="F118" s="33">
        <v>1</v>
      </c>
      <c r="G118" s="33"/>
      <c r="H118" s="33"/>
      <c r="I118" s="33">
        <v>1</v>
      </c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Andy Walker</v>
      </c>
      <c r="B119" s="68">
        <f>IF(OR(GameCard5[[#This Row],[PA]]&gt;0,$E$105="Win (FORFEIT)",L119="Yes"),1,"")</f>
        <v>1</v>
      </c>
      <c r="C119" s="69">
        <v>4</v>
      </c>
      <c r="D119" s="69">
        <v>4</v>
      </c>
      <c r="E119" s="69">
        <v>2</v>
      </c>
      <c r="F119" s="69">
        <v>2</v>
      </c>
      <c r="G119" s="69">
        <v>1</v>
      </c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Chris Pace</v>
      </c>
      <c r="B120" s="58">
        <f>IF(OR(GameCard5[[#This Row],[PA]]&gt;0,$E$105="Win (FORFEIT)",L120="Yes"),1,"")</f>
        <v>1</v>
      </c>
      <c r="C120" s="33">
        <v>4</v>
      </c>
      <c r="D120" s="33">
        <v>4</v>
      </c>
      <c r="E120" s="33">
        <v>2</v>
      </c>
      <c r="F120" s="33">
        <v>3</v>
      </c>
      <c r="G120" s="33">
        <v>2</v>
      </c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T Strid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Mike Lancaster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Larry Pignatello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Jamie Pace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James Santa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Chris Layok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Sergio Cefaloni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Eric Lagarto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K Gaska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J Santanastasao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33</v>
      </c>
      <c r="D133" s="45">
        <f t="shared" ref="D133" si="18">SUM(D108:D132)</f>
        <v>32</v>
      </c>
      <c r="E133" s="44">
        <f t="shared" ref="E133" si="19">SUM(E108:E132)</f>
        <v>21</v>
      </c>
      <c r="F133" s="44">
        <f t="shared" ref="F133" si="20">SUM(F108:F132)</f>
        <v>16</v>
      </c>
      <c r="G133" s="44">
        <f t="shared" ref="G133" si="21">SUM(G108:G132)</f>
        <v>14</v>
      </c>
      <c r="H133" s="44">
        <f t="shared" ref="H133" si="22">SUM(H108:H132)</f>
        <v>0</v>
      </c>
      <c r="I133" s="44">
        <f t="shared" ref="I133" si="23">SUM(I108:I132)</f>
        <v>1</v>
      </c>
      <c r="J133" s="46">
        <f t="shared" ref="J133" si="24">SUM(J108:J132)</f>
        <v>1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42870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12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James Taylor</v>
      </c>
      <c r="B140" s="58">
        <f>IF(OR(GameCard6[[#This Row],[PA]]&gt;0,$E$137="Win (FORFEIT)",L140="Yes"),1,"")</f>
        <v>1</v>
      </c>
      <c r="C140" s="33">
        <v>4</v>
      </c>
      <c r="D140" s="33">
        <v>4</v>
      </c>
      <c r="E140" s="33">
        <v>4</v>
      </c>
      <c r="F140" s="33">
        <v>2</v>
      </c>
      <c r="G140" s="33">
        <v>3</v>
      </c>
      <c r="H140" s="33"/>
      <c r="I140" s="33"/>
      <c r="J140" s="34">
        <v>1</v>
      </c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Jay DiDomenico</v>
      </c>
      <c r="B141" s="68">
        <f>IF(OR(GameCard6[[#This Row],[PA]]&gt;0,$E$137="Win (FORFEIT)",L141="Yes"),1,"")</f>
        <v>1</v>
      </c>
      <c r="C141" s="69">
        <v>4</v>
      </c>
      <c r="D141" s="69">
        <v>4</v>
      </c>
      <c r="E141" s="69">
        <v>3</v>
      </c>
      <c r="F141" s="69">
        <v>2</v>
      </c>
      <c r="G141" s="69">
        <v>1</v>
      </c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Dave Samoskevich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2</v>
      </c>
      <c r="F142" s="33">
        <v>1</v>
      </c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Chris Shirmer</v>
      </c>
      <c r="B143" s="68">
        <f>IF(OR(GameCard6[[#This Row],[PA]]&gt;0,$E$137="Win (FORFEIT)",L143="Yes"),1,"")</f>
        <v>1</v>
      </c>
      <c r="C143" s="69">
        <v>4</v>
      </c>
      <c r="D143" s="69">
        <v>4</v>
      </c>
      <c r="E143" s="69">
        <v>0</v>
      </c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Mark Ottusch</v>
      </c>
      <c r="B144" s="58" t="str">
        <f>IF(OR(GameCard6[[#This Row],[PA]]&gt;0,$E$137="Win (FORFEIT)",L144="Yes"),1,"")</f>
        <v/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Morgan Miller</v>
      </c>
      <c r="B145" s="68">
        <f>IF(OR(GameCard6[[#This Row],[PA]]&gt;0,$E$137="Win (FORFEIT)",L145="Yes"),1,"")</f>
        <v>1</v>
      </c>
      <c r="C145" s="69">
        <v>4</v>
      </c>
      <c r="D145" s="69">
        <v>4</v>
      </c>
      <c r="E145" s="69">
        <v>3</v>
      </c>
      <c r="F145" s="69">
        <v>2</v>
      </c>
      <c r="G145" s="69">
        <v>1</v>
      </c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Tim Corsi</v>
      </c>
      <c r="B146" s="58">
        <f>IF(OR(GameCard6[[#This Row],[PA]]&gt;0,$E$137="Win (FORFEIT)",L146="Yes"),1,"")</f>
        <v>1</v>
      </c>
      <c r="C146" s="33">
        <v>3</v>
      </c>
      <c r="D146" s="33">
        <v>3</v>
      </c>
      <c r="E146" s="33">
        <v>2</v>
      </c>
      <c r="F146" s="33">
        <v>2</v>
      </c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James O'Keefe</v>
      </c>
      <c r="B147" s="68">
        <f>IF(OR(GameCard6[[#This Row],[PA]]&gt;0,$E$137="Win (FORFEIT)",L147="Yes"),1,"")</f>
        <v>1</v>
      </c>
      <c r="C147" s="69">
        <v>3</v>
      </c>
      <c r="D147" s="69">
        <v>3</v>
      </c>
      <c r="E147" s="69">
        <v>1</v>
      </c>
      <c r="F147" s="69"/>
      <c r="G147" s="69">
        <v>1</v>
      </c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John Zumbo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Rich Kasberian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Shane Moore</v>
      </c>
      <c r="B150" s="58">
        <f>IF(OR(GameCard6[[#This Row],[PA]]&gt;0,$E$137="Win (FORFEIT)",L150="Yes"),1,"")</f>
        <v>1</v>
      </c>
      <c r="C150" s="33">
        <v>4</v>
      </c>
      <c r="D150" s="33">
        <v>4</v>
      </c>
      <c r="E150" s="33">
        <v>3</v>
      </c>
      <c r="F150" s="33">
        <v>1</v>
      </c>
      <c r="G150" s="33">
        <v>3</v>
      </c>
      <c r="H150" s="33"/>
      <c r="I150" s="33"/>
      <c r="J150" s="34">
        <v>1</v>
      </c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Andy Walker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0</v>
      </c>
      <c r="F151" s="69">
        <v>1</v>
      </c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Chris Pace</v>
      </c>
      <c r="B152" s="58">
        <f>IF(OR(GameCard6[[#This Row],[PA]]&gt;0,$E$137="Win (FORFEIT)",L152="Yes"),1,"")</f>
        <v>1</v>
      </c>
      <c r="C152" s="33">
        <v>4</v>
      </c>
      <c r="D152" s="33">
        <v>4</v>
      </c>
      <c r="E152" s="33">
        <v>2</v>
      </c>
      <c r="F152" s="33">
        <v>1</v>
      </c>
      <c r="G152" s="33">
        <v>1</v>
      </c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T Strid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Mike Lancaster</v>
      </c>
      <c r="B154" s="58">
        <f>IF(OR(GameCard6[[#This Row],[PA]]&gt;0,$E$137="Win (FORFEIT)",L154="Yes"),1,"")</f>
        <v>1</v>
      </c>
      <c r="C154" s="33">
        <v>4</v>
      </c>
      <c r="D154" s="33">
        <v>4</v>
      </c>
      <c r="E154" s="33">
        <v>2</v>
      </c>
      <c r="F154" s="33">
        <v>1</v>
      </c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Larry Pignatello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Jamie Pace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James Santa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Chris Layok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Sergio Cefaloni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Eric Lagarto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K Gaska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J Santanastasao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41</v>
      </c>
      <c r="D165" s="45">
        <f t="shared" ref="D165" si="26">SUM(D140:D164)</f>
        <v>41</v>
      </c>
      <c r="E165" s="44">
        <f t="shared" ref="E165" si="27">SUM(E140:E164)</f>
        <v>22</v>
      </c>
      <c r="F165" s="44">
        <f t="shared" ref="F165" si="28">SUM(F140:F164)</f>
        <v>13</v>
      </c>
      <c r="G165" s="44">
        <f t="shared" ref="G165" si="29">SUM(G140:G164)</f>
        <v>10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42887</v>
      </c>
      <c r="C169" s="85"/>
      <c r="D169" s="13" t="s">
        <v>38</v>
      </c>
      <c r="E169" s="86" t="s">
        <v>75</v>
      </c>
      <c r="F169" s="86"/>
      <c r="G169" s="23" t="s">
        <v>13</v>
      </c>
      <c r="H169" s="90" t="s">
        <v>84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James Taylor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Jay DiDomenico</v>
      </c>
      <c r="B173" s="68" t="str">
        <f>IF(OR(GameCard7[[#This Row],[PA]]&gt;0,$E$169="Win (FORFEIT)",L173="Yes"),1,"")</f>
        <v/>
      </c>
      <c r="C173" s="69"/>
      <c r="D173" s="69"/>
      <c r="E173" s="69"/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Dave Samoskevich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Chris Shirmer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Mark Ottusch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Morgan Miller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Tim Corsi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James O'Keefe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John Zumbo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Rich Kasberian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Shane Moore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Andy Walker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Chris Pace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T Strid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Mike Lancaster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Larry Pignatello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Jamie Pace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James Santa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Chris Layok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Sergio Cefaloni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Eric Lagarto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K Gaska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J Santanastasao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 t="str">
        <f>IF(OR(GameCard7[[#This Row],[PA]]&gt;0,$E$169="Win (FORFEIT)",L197="Yes"),1,"")</f>
        <v/>
      </c>
      <c r="C197" s="44">
        <f t="shared" ref="C197" si="33">SUM(C172:C196)</f>
        <v>0</v>
      </c>
      <c r="D197" s="45">
        <f t="shared" ref="D197" si="34">SUM(D172:D196)</f>
        <v>0</v>
      </c>
      <c r="E197" s="44">
        <f t="shared" ref="E197" si="35">SUM(E172:E196)</f>
        <v>0</v>
      </c>
      <c r="F197" s="44">
        <f t="shared" ref="F197" si="36">SUM(F172:F196)</f>
        <v>0</v>
      </c>
      <c r="G197" s="44">
        <f t="shared" ref="G197" si="37">SUM(G172:G196)</f>
        <v>0</v>
      </c>
      <c r="H197" s="44">
        <f t="shared" ref="H197" si="38">SUM(H172:H196)</f>
        <v>0</v>
      </c>
      <c r="I197" s="44">
        <f t="shared" ref="I197" si="39">SUM(I172:I196)</f>
        <v>0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42891</v>
      </c>
      <c r="C201" s="85"/>
      <c r="D201" s="13" t="s">
        <v>38</v>
      </c>
      <c r="E201" s="86" t="s">
        <v>47</v>
      </c>
      <c r="F201" s="86"/>
      <c r="G201" s="23" t="s">
        <v>13</v>
      </c>
      <c r="H201" s="90" t="s">
        <v>43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James Taylor</v>
      </c>
      <c r="B204" s="58">
        <f>IF(OR(GameCard38[[#This Row],[PA]]&gt;0,$E$201="Win (FORFEIT)",L204="Yes"),1,"")</f>
        <v>1</v>
      </c>
      <c r="C204" s="33">
        <v>5</v>
      </c>
      <c r="D204" s="33">
        <v>5</v>
      </c>
      <c r="E204" s="33">
        <v>2</v>
      </c>
      <c r="F204" s="33">
        <v>2</v>
      </c>
      <c r="G204" s="33">
        <v>1</v>
      </c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Jay DiDomenico</v>
      </c>
      <c r="B205" s="68">
        <f>IF(OR(GameCard38[[#This Row],[PA]]&gt;0,$E$201="Win (FORFEIT)",L205="Yes"),1,"")</f>
        <v>1</v>
      </c>
      <c r="C205" s="69">
        <v>5</v>
      </c>
      <c r="D205" s="69">
        <v>5</v>
      </c>
      <c r="E205" s="69">
        <v>3</v>
      </c>
      <c r="F205" s="69">
        <v>3</v>
      </c>
      <c r="G205" s="69">
        <v>3</v>
      </c>
      <c r="H205" s="69"/>
      <c r="I205" s="69"/>
      <c r="J205" s="70">
        <v>2</v>
      </c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Dave Samoskevich</v>
      </c>
      <c r="B206" s="58">
        <f>IF(OR(GameCard38[[#This Row],[PA]]&gt;0,$E$201="Win (FORFEIT)",L206="Yes"),1,"")</f>
        <v>1</v>
      </c>
      <c r="C206" s="33">
        <v>4</v>
      </c>
      <c r="D206" s="33">
        <v>4</v>
      </c>
      <c r="E206" s="33">
        <v>2</v>
      </c>
      <c r="F206" s="33">
        <v>0</v>
      </c>
      <c r="G206" s="33">
        <v>1</v>
      </c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Chris Shirmer</v>
      </c>
      <c r="B207" s="68">
        <f>IF(OR(GameCard38[[#This Row],[PA]]&gt;0,$E$201="Win (FORFEIT)",L207="Yes"),1,"")</f>
        <v>1</v>
      </c>
      <c r="C207" s="69">
        <v>4</v>
      </c>
      <c r="D207" s="69">
        <v>3</v>
      </c>
      <c r="E207" s="69">
        <v>2</v>
      </c>
      <c r="F207" s="69">
        <v>1</v>
      </c>
      <c r="G207" s="69">
        <v>1</v>
      </c>
      <c r="H207" s="69">
        <v>1</v>
      </c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Mark Ottusch</v>
      </c>
      <c r="B208" s="58">
        <f>IF(OR(GameCard38[[#This Row],[PA]]&gt;0,$E$201="Win (FORFEIT)",L208="Yes"),1,"")</f>
        <v>1</v>
      </c>
      <c r="C208" s="33">
        <v>5</v>
      </c>
      <c r="D208" s="33">
        <v>5</v>
      </c>
      <c r="E208" s="33">
        <v>1</v>
      </c>
      <c r="F208" s="33">
        <v>1</v>
      </c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Morgan Miller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Tim Corsi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James O'Keefe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John Zumbo</v>
      </c>
      <c r="B212" s="58">
        <f>IF(OR(GameCard38[[#This Row],[PA]]&gt;0,$E$201="Win (FORFEIT)",L212="Yes"),1,"")</f>
        <v>1</v>
      </c>
      <c r="C212" s="33">
        <v>4</v>
      </c>
      <c r="D212" s="33">
        <v>4</v>
      </c>
      <c r="E212" s="33">
        <v>2</v>
      </c>
      <c r="F212" s="33">
        <v>3</v>
      </c>
      <c r="G212" s="33">
        <v>3</v>
      </c>
      <c r="H212" s="33"/>
      <c r="I212" s="33"/>
      <c r="J212" s="34">
        <v>1</v>
      </c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Rich Kasberian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Shane Moore</v>
      </c>
      <c r="B214" s="58">
        <f>IF(OR(GameCard38[[#This Row],[PA]]&gt;0,$E$201="Win (FORFEIT)",L214="Yes"),1,"")</f>
        <v>1</v>
      </c>
      <c r="C214" s="33">
        <v>4</v>
      </c>
      <c r="D214" s="33">
        <v>3</v>
      </c>
      <c r="E214" s="33">
        <v>2</v>
      </c>
      <c r="F214" s="33"/>
      <c r="G214" s="33">
        <v>1</v>
      </c>
      <c r="H214" s="33"/>
      <c r="I214" s="33">
        <v>1</v>
      </c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Andy Walker</v>
      </c>
      <c r="B215" s="68">
        <f>IF(OR(GameCard38[[#This Row],[PA]]&gt;0,$E$201="Win (FORFEIT)",L215="Yes"),1,"")</f>
        <v>1</v>
      </c>
      <c r="C215" s="69">
        <v>5</v>
      </c>
      <c r="D215" s="69">
        <v>5</v>
      </c>
      <c r="E215" s="69">
        <v>2</v>
      </c>
      <c r="F215" s="69">
        <v>1</v>
      </c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Chris Pace</v>
      </c>
      <c r="B216" s="58">
        <f>IF(OR(GameCard38[[#This Row],[PA]]&gt;0,$E$201="Win (FORFEIT)",L216="Yes"),1,"")</f>
        <v>1</v>
      </c>
      <c r="C216" s="33">
        <v>5</v>
      </c>
      <c r="D216" s="33">
        <v>5</v>
      </c>
      <c r="E216" s="33">
        <v>2</v>
      </c>
      <c r="F216" s="33">
        <v>0</v>
      </c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T Strid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Mike Lancaster</v>
      </c>
      <c r="B218" s="58">
        <f>IF(OR(GameCard38[[#This Row],[PA]]&gt;0,$E$201="Win (FORFEIT)",L218="Yes"),1,"")</f>
        <v>1</v>
      </c>
      <c r="C218" s="33">
        <v>5</v>
      </c>
      <c r="D218" s="33">
        <v>5</v>
      </c>
      <c r="E218" s="33">
        <v>3</v>
      </c>
      <c r="F218" s="33">
        <v>2</v>
      </c>
      <c r="G218" s="33">
        <v>1</v>
      </c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Larry Pignatello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Jamie Pace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James Santa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Chris Layok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Sergio Cefaloni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Eric Lagarto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K Gaska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J Santanastasao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46</v>
      </c>
      <c r="D229" s="45">
        <f t="shared" ref="D229" si="42">SUM(D204:D228)</f>
        <v>44</v>
      </c>
      <c r="E229" s="44">
        <f t="shared" ref="E229" si="43">SUM(E204:E228)</f>
        <v>21</v>
      </c>
      <c r="F229" s="44">
        <f t="shared" ref="F229" si="44">SUM(F204:F228)</f>
        <v>13</v>
      </c>
      <c r="G229" s="44">
        <f t="shared" ref="G229" si="45">SUM(G204:G228)</f>
        <v>11</v>
      </c>
      <c r="H229" s="44">
        <f t="shared" ref="H229" si="46">SUM(H204:H228)</f>
        <v>1</v>
      </c>
      <c r="I229" s="44">
        <f t="shared" ref="I229" si="47">SUM(I204:I228)</f>
        <v>1</v>
      </c>
      <c r="J229" s="46">
        <f t="shared" ref="J229" si="48">SUM(J204:J228)</f>
        <v>3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42899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12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James Taylor</v>
      </c>
      <c r="B236" s="58">
        <f>IF(OR(GameCard49[[#This Row],[PA]]&gt;0,$E$233="Win (FORFEIT)",L236="Yes"),1,"")</f>
        <v>1</v>
      </c>
      <c r="C236" s="33">
        <v>3</v>
      </c>
      <c r="D236" s="33">
        <v>3</v>
      </c>
      <c r="E236" s="33">
        <v>1</v>
      </c>
      <c r="F236" s="33">
        <v>1</v>
      </c>
      <c r="G236" s="33">
        <v>1</v>
      </c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Jay DiDomenico</v>
      </c>
      <c r="B237" s="68">
        <f>IF(OR(GameCard49[[#This Row],[PA]]&gt;0,$E$233="Win (FORFEIT)",L237="Yes"),1,"")</f>
        <v>1</v>
      </c>
      <c r="C237" s="69">
        <v>3</v>
      </c>
      <c r="D237" s="69">
        <v>3</v>
      </c>
      <c r="E237" s="69">
        <v>1</v>
      </c>
      <c r="F237" s="69">
        <v>1</v>
      </c>
      <c r="G237" s="69">
        <v>3</v>
      </c>
      <c r="H237" s="69"/>
      <c r="I237" s="69"/>
      <c r="J237" s="70">
        <v>1</v>
      </c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Dave Samoskevich</v>
      </c>
      <c r="B238" s="58">
        <f>IF(OR(GameCard49[[#This Row],[PA]]&gt;0,$E$233="Win (FORFEIT)",L238="Yes"),1,"")</f>
        <v>1</v>
      </c>
      <c r="C238" s="33">
        <v>3</v>
      </c>
      <c r="D238" s="33">
        <v>3</v>
      </c>
      <c r="E238" s="33">
        <v>1</v>
      </c>
      <c r="F238" s="33">
        <v>1</v>
      </c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Chris Shirmer</v>
      </c>
      <c r="B239" s="68">
        <f>IF(OR(GameCard49[[#This Row],[PA]]&gt;0,$E$233="Win (FORFEIT)",L239="Yes"),1,"")</f>
        <v>1</v>
      </c>
      <c r="C239" s="69">
        <v>3</v>
      </c>
      <c r="D239" s="69">
        <v>3</v>
      </c>
      <c r="E239" s="69">
        <v>1</v>
      </c>
      <c r="F239" s="69"/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Mark Ottusch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Morgan Miller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Tim Corsi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James O'Keefe</v>
      </c>
      <c r="B243" s="68">
        <f>IF(OR(GameCard49[[#This Row],[PA]]&gt;0,$E$233="Win (FORFEIT)",L243="Yes"),1,"")</f>
        <v>1</v>
      </c>
      <c r="C243" s="69">
        <v>3</v>
      </c>
      <c r="D243" s="69">
        <v>3</v>
      </c>
      <c r="E243" s="69">
        <v>0</v>
      </c>
      <c r="F243" s="69">
        <v>1</v>
      </c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John Zumbo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Rich Kasberian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Shane Moore</v>
      </c>
      <c r="B246" s="58">
        <f>IF(OR(GameCard49[[#This Row],[PA]]&gt;0,$E$233="Win (FORFEIT)",L246="Yes"),1,"")</f>
        <v>1</v>
      </c>
      <c r="C246" s="33">
        <v>3</v>
      </c>
      <c r="D246" s="33">
        <v>2</v>
      </c>
      <c r="E246" s="33">
        <v>1</v>
      </c>
      <c r="F246" s="33"/>
      <c r="G246" s="33"/>
      <c r="H246" s="33"/>
      <c r="I246" s="33">
        <v>1</v>
      </c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Andy Walker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Chris Pace</v>
      </c>
      <c r="B248" s="58">
        <f>IF(OR(GameCard49[[#This Row],[PA]]&gt;0,$E$233="Win (FORFEIT)",L248="Yes"),1,"")</f>
        <v>1</v>
      </c>
      <c r="C248" s="33">
        <v>3</v>
      </c>
      <c r="D248" s="33">
        <v>3</v>
      </c>
      <c r="E248" s="33">
        <v>0</v>
      </c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T Strid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Mike Lancaster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Larry Pignatello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Jamie Pace</v>
      </c>
      <c r="B252" s="58">
        <f>IF(OR(GameCard49[[#This Row],[PA]]&gt;0,$E$233="Win (FORFEIT)",L252="Yes"),1,"")</f>
        <v>1</v>
      </c>
      <c r="C252" s="33">
        <v>3</v>
      </c>
      <c r="D252" s="33">
        <v>3</v>
      </c>
      <c r="E252" s="33">
        <v>1</v>
      </c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James Santa</v>
      </c>
      <c r="B253" s="68">
        <f>IF(OR(GameCard49[[#This Row],[PA]]&gt;0,$E$233="Win (FORFEIT)",L253="Yes"),1,"")</f>
        <v>1</v>
      </c>
      <c r="C253" s="69">
        <v>2</v>
      </c>
      <c r="D253" s="69">
        <v>2</v>
      </c>
      <c r="E253" s="69">
        <v>1</v>
      </c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Chris Layok</v>
      </c>
      <c r="B254" s="58">
        <f>IF(OR(GameCard49[[#This Row],[PA]]&gt;0,$E$233="Win (FORFEIT)",L254="Yes"),1,"")</f>
        <v>1</v>
      </c>
      <c r="C254" s="33">
        <v>3</v>
      </c>
      <c r="D254" s="33">
        <v>3</v>
      </c>
      <c r="E254" s="33">
        <v>0</v>
      </c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Sergio Cefaloni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Eric Lagarto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K Gaska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J Santanastasao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29</v>
      </c>
      <c r="D261" s="45">
        <f t="shared" ref="D261" si="50">SUM(D236:D260)</f>
        <v>28</v>
      </c>
      <c r="E261" s="44">
        <f t="shared" ref="E261" si="51">SUM(E236:E260)</f>
        <v>7</v>
      </c>
      <c r="F261" s="44">
        <f t="shared" ref="F261" si="52">SUM(F236:F260)</f>
        <v>4</v>
      </c>
      <c r="G261" s="44">
        <f t="shared" ref="G261" si="53">SUM(G236:G260)</f>
        <v>4</v>
      </c>
      <c r="H261" s="44">
        <f t="shared" ref="H261" si="54">SUM(H236:H260)</f>
        <v>0</v>
      </c>
      <c r="I261" s="44">
        <f t="shared" ref="I261" si="55">SUM(I236:I260)</f>
        <v>1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42912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83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James Taylor</v>
      </c>
      <c r="B268" s="58">
        <f>IF(OR(GameCard510[[#This Row],[PA]]&gt;0,$E$265="Win (FORFEIT)",L268="Yes"),1,"")</f>
        <v>1</v>
      </c>
      <c r="C268" s="33">
        <v>4</v>
      </c>
      <c r="D268" s="33">
        <v>4</v>
      </c>
      <c r="E268" s="33">
        <v>1</v>
      </c>
      <c r="F268" s="33">
        <v>1</v>
      </c>
      <c r="G268" s="33">
        <v>2</v>
      </c>
      <c r="H268" s="33"/>
      <c r="I268" s="33"/>
      <c r="J268" s="34">
        <v>1</v>
      </c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Jay DiDomenico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Dave Samoskevich</v>
      </c>
      <c r="B270" s="58">
        <f>IF(OR(GameCard510[[#This Row],[PA]]&gt;0,$E$265="Win (FORFEIT)",L270="Yes"),1,"")</f>
        <v>1</v>
      </c>
      <c r="C270" s="33">
        <v>3</v>
      </c>
      <c r="D270" s="33">
        <v>2</v>
      </c>
      <c r="E270" s="33">
        <v>1</v>
      </c>
      <c r="F270" s="33">
        <v>1</v>
      </c>
      <c r="G270" s="33">
        <v>1</v>
      </c>
      <c r="H270" s="33">
        <v>1</v>
      </c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Chris Shirmer</v>
      </c>
      <c r="B271" s="68">
        <f>IF(OR(GameCard510[[#This Row],[PA]]&gt;0,$E$265="Win (FORFEIT)",L271="Yes"),1,"")</f>
        <v>1</v>
      </c>
      <c r="C271" s="69">
        <v>4</v>
      </c>
      <c r="D271" s="69">
        <v>4</v>
      </c>
      <c r="E271" s="69">
        <v>0</v>
      </c>
      <c r="F271" s="69">
        <v>1</v>
      </c>
      <c r="G271" s="69">
        <v>1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Mark Ottusch</v>
      </c>
      <c r="B272" s="58">
        <f>IF(OR(GameCard510[[#This Row],[PA]]&gt;0,$E$265="Win (FORFEIT)",L272="Yes"),1,"")</f>
        <v>1</v>
      </c>
      <c r="C272" s="33">
        <v>4</v>
      </c>
      <c r="D272" s="33">
        <v>4</v>
      </c>
      <c r="E272" s="33">
        <v>3</v>
      </c>
      <c r="F272" s="33">
        <v>2</v>
      </c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Morgan Miller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Tim Corsi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James O'Keefe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2</v>
      </c>
      <c r="F275" s="69">
        <v>1</v>
      </c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John Zumbo</v>
      </c>
      <c r="B276" s="58">
        <f>IF(OR(GameCard510[[#This Row],[PA]]&gt;0,$E$265="Win (FORFEIT)",L276="Yes"),1,"")</f>
        <v>1</v>
      </c>
      <c r="C276" s="33">
        <v>4</v>
      </c>
      <c r="D276" s="33">
        <v>4</v>
      </c>
      <c r="E276" s="33">
        <v>2</v>
      </c>
      <c r="F276" s="33">
        <v>1</v>
      </c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Rich Kasberian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Shane Moore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Andy Walker</v>
      </c>
      <c r="B279" s="68">
        <f>IF(OR(GameCard510[[#This Row],[PA]]&gt;0,$E$265="Win (FORFEIT)",L279="Yes"),1,"")</f>
        <v>1</v>
      </c>
      <c r="C279" s="69">
        <v>4</v>
      </c>
      <c r="D279" s="69">
        <v>4</v>
      </c>
      <c r="E279" s="69">
        <v>0</v>
      </c>
      <c r="F279" s="69">
        <v>0</v>
      </c>
      <c r="G279" s="69">
        <v>1</v>
      </c>
      <c r="H279" s="69">
        <v>1</v>
      </c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Chris Pace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T Strid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Mike Lancaster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Larry Pignatello</v>
      </c>
      <c r="B283" s="68">
        <f>IF(OR(GameCard510[[#This Row],[PA]]&gt;0,$E$265="Win (FORFEIT)",L283="Yes"),1,"")</f>
        <v>1</v>
      </c>
      <c r="C283" s="69">
        <v>3</v>
      </c>
      <c r="D283" s="69">
        <v>3</v>
      </c>
      <c r="E283" s="69">
        <v>2</v>
      </c>
      <c r="F283" s="69">
        <v>1</v>
      </c>
      <c r="G283" s="69">
        <v>1</v>
      </c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Jamie Pace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James Santa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Chris Layok</v>
      </c>
      <c r="B286" s="58">
        <f>IF(OR(GameCard510[[#This Row],[PA]]&gt;0,$E$265="Win (FORFEIT)",L286="Yes"),1,"")</f>
        <v>1</v>
      </c>
      <c r="C286" s="33">
        <v>3</v>
      </c>
      <c r="D286" s="33">
        <v>2</v>
      </c>
      <c r="E286" s="33">
        <v>1</v>
      </c>
      <c r="F286" s="33">
        <v>1</v>
      </c>
      <c r="G286" s="33">
        <v>1</v>
      </c>
      <c r="H286" s="33">
        <v>1</v>
      </c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Sergio Cefaloni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Eric Lagarto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K Gaska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J Santanastasao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33</v>
      </c>
      <c r="D293" s="45">
        <f t="shared" ref="D293" si="58">SUM(D268:D292)</f>
        <v>31</v>
      </c>
      <c r="E293" s="44">
        <f t="shared" ref="E293" si="59">SUM(E268:E292)</f>
        <v>12</v>
      </c>
      <c r="F293" s="44">
        <f t="shared" ref="F293" si="60">SUM(F268:F292)</f>
        <v>9</v>
      </c>
      <c r="G293" s="44">
        <f t="shared" ref="G293" si="61">SUM(G268:G292)</f>
        <v>7</v>
      </c>
      <c r="H293" s="44">
        <f t="shared" ref="H293" si="62">SUM(H268:H292)</f>
        <v>3</v>
      </c>
      <c r="I293" s="44">
        <f t="shared" ref="I293" si="63">SUM(I268:I292)</f>
        <v>0</v>
      </c>
      <c r="J293" s="46">
        <f t="shared" ref="J293" si="64">SUM(J268:J292)</f>
        <v>1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42926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42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James Taylor</v>
      </c>
      <c r="B300" s="58">
        <f>IF(OR(GameCard611[[#This Row],[PA]]&gt;0,$E$297="Win (FORFEIT)",L300="Yes"),1,"")</f>
        <v>1</v>
      </c>
      <c r="C300" s="33">
        <v>6</v>
      </c>
      <c r="D300" s="33">
        <v>6</v>
      </c>
      <c r="E300" s="33">
        <v>3</v>
      </c>
      <c r="F300" s="33">
        <v>4</v>
      </c>
      <c r="G300" s="33">
        <v>5</v>
      </c>
      <c r="H300" s="33"/>
      <c r="I300" s="33"/>
      <c r="J300" s="34">
        <v>1</v>
      </c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Jay DiDomenico</v>
      </c>
      <c r="B301" s="68">
        <f>IF(OR(GameCard611[[#This Row],[PA]]&gt;0,$E$297="Win (FORFEIT)",L301="Yes"),1,"")</f>
        <v>1</v>
      </c>
      <c r="C301" s="69">
        <v>6</v>
      </c>
      <c r="D301" s="69">
        <v>6</v>
      </c>
      <c r="E301" s="69">
        <v>6</v>
      </c>
      <c r="F301" s="69">
        <v>5</v>
      </c>
      <c r="G301" s="69">
        <v>1</v>
      </c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Dave Samoskevich</v>
      </c>
      <c r="B302" s="58">
        <f>IF(OR(GameCard611[[#This Row],[PA]]&gt;0,$E$297="Win (FORFEIT)",L302="Yes"),1,"")</f>
        <v>1</v>
      </c>
      <c r="C302" s="33">
        <v>5</v>
      </c>
      <c r="D302" s="33">
        <v>3</v>
      </c>
      <c r="E302" s="33">
        <v>1</v>
      </c>
      <c r="F302" s="33">
        <v>2</v>
      </c>
      <c r="G302" s="33">
        <v>1</v>
      </c>
      <c r="H302" s="33"/>
      <c r="I302" s="33">
        <v>2</v>
      </c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Chris Shirmer</v>
      </c>
      <c r="B303" s="68">
        <f>IF(OR(GameCard611[[#This Row],[PA]]&gt;0,$E$297="Win (FORFEIT)",L303="Yes"),1,"")</f>
        <v>1</v>
      </c>
      <c r="C303" s="69">
        <v>5</v>
      </c>
      <c r="D303" s="69">
        <v>5</v>
      </c>
      <c r="E303" s="69">
        <v>2</v>
      </c>
      <c r="F303" s="69">
        <v>2</v>
      </c>
      <c r="G303" s="69">
        <v>2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Mark Ottusch</v>
      </c>
      <c r="B304" s="58">
        <f>IF(OR(GameCard611[[#This Row],[PA]]&gt;0,$E$297="Win (FORFEIT)",L304="Yes"),1,"")</f>
        <v>1</v>
      </c>
      <c r="C304" s="33">
        <v>5</v>
      </c>
      <c r="D304" s="33">
        <v>4</v>
      </c>
      <c r="E304" s="33">
        <v>2</v>
      </c>
      <c r="F304" s="33">
        <v>1</v>
      </c>
      <c r="G304" s="33">
        <v>4</v>
      </c>
      <c r="H304" s="33"/>
      <c r="I304" s="33">
        <v>1</v>
      </c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Morgan Miller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Tim Corsi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James O'Keefe</v>
      </c>
      <c r="B307" s="68">
        <f>IF(OR(GameCard611[[#This Row],[PA]]&gt;0,$E$297="Win (FORFEIT)",L307="Yes"),1,"")</f>
        <v>1</v>
      </c>
      <c r="C307" s="69">
        <v>5</v>
      </c>
      <c r="D307" s="69">
        <v>4</v>
      </c>
      <c r="E307" s="69">
        <v>3</v>
      </c>
      <c r="F307" s="69">
        <v>1</v>
      </c>
      <c r="G307" s="69">
        <v>3</v>
      </c>
      <c r="H307" s="69"/>
      <c r="I307" s="69">
        <v>1</v>
      </c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John Zumbo</v>
      </c>
      <c r="B308" s="58">
        <f>IF(OR(GameCard611[[#This Row],[PA]]&gt;0,$E$297="Win (FORFEIT)",L308="Yes"),1,"")</f>
        <v>1</v>
      </c>
      <c r="C308" s="33">
        <v>6</v>
      </c>
      <c r="D308" s="33">
        <v>6</v>
      </c>
      <c r="E308" s="33">
        <v>2</v>
      </c>
      <c r="F308" s="33">
        <v>3</v>
      </c>
      <c r="G308" s="33">
        <v>2</v>
      </c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Rich Kasberian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Shane Moore</v>
      </c>
      <c r="B310" s="58">
        <f>IF(OR(GameCard611[[#This Row],[PA]]&gt;0,$E$297="Win (FORFEIT)",L310="Yes"),1,"")</f>
        <v>1</v>
      </c>
      <c r="C310" s="33">
        <v>6</v>
      </c>
      <c r="D310" s="33">
        <v>6</v>
      </c>
      <c r="E310" s="33">
        <v>4</v>
      </c>
      <c r="F310" s="33">
        <v>3</v>
      </c>
      <c r="G310" s="33">
        <v>4</v>
      </c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Andy Walker</v>
      </c>
      <c r="B311" s="68">
        <f>IF(OR(GameCard611[[#This Row],[PA]]&gt;0,$E$297="Win (FORFEIT)",L311="Yes"),1,"")</f>
        <v>1</v>
      </c>
      <c r="C311" s="69">
        <v>6</v>
      </c>
      <c r="D311" s="69">
        <v>6</v>
      </c>
      <c r="E311" s="69">
        <v>4</v>
      </c>
      <c r="F311" s="69">
        <v>3</v>
      </c>
      <c r="G311" s="69">
        <v>1</v>
      </c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Chris Pace</v>
      </c>
      <c r="B312" s="58">
        <f>IF(OR(GameCard611[[#This Row],[PA]]&gt;0,$E$297="Win (FORFEIT)",L312="Yes"),1,"")</f>
        <v>1</v>
      </c>
      <c r="C312" s="33">
        <v>6</v>
      </c>
      <c r="D312" s="33">
        <v>6</v>
      </c>
      <c r="E312" s="33">
        <v>3</v>
      </c>
      <c r="F312" s="33">
        <v>4</v>
      </c>
      <c r="G312" s="33">
        <v>4</v>
      </c>
      <c r="H312" s="33"/>
      <c r="I312" s="33"/>
      <c r="J312" s="34">
        <v>1</v>
      </c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T Strid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Mike Lancaster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Larry Pignatello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Jamie Pace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James Santa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Chris Layok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Sergio Cefaloni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Eric Lagarto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K Gaska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J Santanastasao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56</v>
      </c>
      <c r="D325" s="45">
        <f t="shared" ref="D325" si="66">SUM(D300:D324)</f>
        <v>52</v>
      </c>
      <c r="E325" s="44">
        <f t="shared" ref="E325" si="67">SUM(E300:E324)</f>
        <v>30</v>
      </c>
      <c r="F325" s="44">
        <f t="shared" ref="F325" si="68">SUM(F300:F324)</f>
        <v>28</v>
      </c>
      <c r="G325" s="44">
        <f t="shared" ref="G325" si="69">SUM(G300:G324)</f>
        <v>27</v>
      </c>
      <c r="H325" s="44">
        <f t="shared" ref="H325" si="70">SUM(H300:H324)</f>
        <v>0</v>
      </c>
      <c r="I325" s="44">
        <f t="shared" ref="I325" si="71">SUM(I300:I324)</f>
        <v>4</v>
      </c>
      <c r="J325" s="46">
        <f t="shared" ref="J325" si="72">SUM(J300:J324)</f>
        <v>2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42933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12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James Taylor</v>
      </c>
      <c r="B332" s="58">
        <f>IF(OR(GameCard12[[#This Row],[PA]]&gt;0,$E$329="Win (FORFEIT)",L332="Yes"),1,"")</f>
        <v>1</v>
      </c>
      <c r="C332" s="33">
        <v>4</v>
      </c>
      <c r="D332" s="33">
        <v>4</v>
      </c>
      <c r="E332" s="33">
        <v>2</v>
      </c>
      <c r="F332" s="33">
        <v>1</v>
      </c>
      <c r="G332" s="33">
        <v>2</v>
      </c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Jay DiDomenico</v>
      </c>
      <c r="B333" s="68">
        <f>IF(OR(GameCard12[[#This Row],[PA]]&gt;0,$E$329="Win (FORFEIT)",L333="Yes"),1,"")</f>
        <v>1</v>
      </c>
      <c r="C333" s="69">
        <v>4</v>
      </c>
      <c r="D333" s="69">
        <v>4</v>
      </c>
      <c r="E333" s="69">
        <v>2</v>
      </c>
      <c r="F333" s="69">
        <v>1</v>
      </c>
      <c r="G333" s="69">
        <v>4</v>
      </c>
      <c r="H333" s="69"/>
      <c r="I333" s="69"/>
      <c r="J333" s="70">
        <v>1</v>
      </c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Dave Samoskevich</v>
      </c>
      <c r="B334" s="58">
        <f>IF(OR(GameCard12[[#This Row],[PA]]&gt;0,$E$329="Win (FORFEIT)",L334="Yes"),1,"")</f>
        <v>1</v>
      </c>
      <c r="C334" s="33">
        <v>3</v>
      </c>
      <c r="D334" s="33">
        <v>3</v>
      </c>
      <c r="E334" s="33">
        <v>2</v>
      </c>
      <c r="F334" s="33">
        <v>2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Chris Shirmer</v>
      </c>
      <c r="B335" s="68">
        <f>IF(OR(GameCard12[[#This Row],[PA]]&gt;0,$E$329="Win (FORFEIT)",L335="Yes"),1,"")</f>
        <v>1</v>
      </c>
      <c r="C335" s="69">
        <v>4</v>
      </c>
      <c r="D335" s="69">
        <v>3</v>
      </c>
      <c r="E335" s="69">
        <v>2</v>
      </c>
      <c r="F335" s="69">
        <v>1</v>
      </c>
      <c r="G335" s="69">
        <v>1</v>
      </c>
      <c r="H335" s="69"/>
      <c r="I335" s="69">
        <v>1</v>
      </c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Mark Ottusch</v>
      </c>
      <c r="B336" s="58">
        <f>IF(OR(GameCard12[[#This Row],[PA]]&gt;0,$E$329="Win (FORFEIT)",L336="Yes"),1,"")</f>
        <v>1</v>
      </c>
      <c r="C336" s="33">
        <v>3</v>
      </c>
      <c r="D336" s="33">
        <v>3</v>
      </c>
      <c r="E336" s="33">
        <v>3</v>
      </c>
      <c r="F336" s="33">
        <v>2</v>
      </c>
      <c r="G336" s="33">
        <v>1</v>
      </c>
      <c r="H336" s="33"/>
      <c r="I336" s="33"/>
      <c r="J336" s="34">
        <v>1</v>
      </c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Morgan Miller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Tim Corsi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James O'Keefe</v>
      </c>
      <c r="B339" s="68">
        <f>IF(OR(GameCard12[[#This Row],[PA]]&gt;0,$E$329="Win (FORFEIT)",L339="Yes"),1,"")</f>
        <v>1</v>
      </c>
      <c r="C339" s="69">
        <v>4</v>
      </c>
      <c r="D339" s="69">
        <v>4</v>
      </c>
      <c r="E339" s="69">
        <v>2</v>
      </c>
      <c r="F339" s="69">
        <v>1</v>
      </c>
      <c r="G339" s="69">
        <v>1</v>
      </c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John Zumbo</v>
      </c>
      <c r="B340" s="58">
        <f>IF(OR(GameCard12[[#This Row],[PA]]&gt;0,$E$329="Win (FORFEIT)",L340="Yes"),1,"")</f>
        <v>1</v>
      </c>
      <c r="C340" s="33">
        <v>3</v>
      </c>
      <c r="D340" s="33">
        <v>3</v>
      </c>
      <c r="E340" s="33">
        <v>0</v>
      </c>
      <c r="F340" s="33">
        <v>1</v>
      </c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Rich Kasberian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Shane Moore</v>
      </c>
      <c r="B342" s="58">
        <f>IF(OR(GameCard12[[#This Row],[PA]]&gt;0,$E$329="Win (FORFEIT)",L342="Yes"),1,"")</f>
        <v>1</v>
      </c>
      <c r="C342" s="33">
        <v>4</v>
      </c>
      <c r="D342" s="33">
        <v>4</v>
      </c>
      <c r="E342" s="33">
        <v>1</v>
      </c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Andy Walker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Chris Pace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T Strid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Mike Lancaster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Larry Pignatello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Jamie Pace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James Santa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Chris Layok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Sergio Cefaloni</v>
      </c>
      <c r="B351" s="68">
        <f>IF(OR(GameCard12[[#This Row],[PA]]&gt;0,$E$329="Win (FORFEIT)",L351="Yes"),1,"")</f>
        <v>1</v>
      </c>
      <c r="C351" s="69">
        <v>4</v>
      </c>
      <c r="D351" s="69">
        <v>4</v>
      </c>
      <c r="E351" s="69">
        <v>0</v>
      </c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Eric Lagarto</v>
      </c>
      <c r="B352" s="58">
        <f>IF(OR(GameCard12[[#This Row],[PA]]&gt;0,$E$329="Win (FORFEIT)",L352="Yes"),1,"")</f>
        <v>1</v>
      </c>
      <c r="C352" s="33">
        <v>4</v>
      </c>
      <c r="D352" s="33">
        <v>4</v>
      </c>
      <c r="E352" s="33">
        <v>2</v>
      </c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K Gaska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J Santanastasao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37</v>
      </c>
      <c r="D357" s="45">
        <f t="shared" ref="D357" si="74">SUM(D332:D356)</f>
        <v>36</v>
      </c>
      <c r="E357" s="44">
        <f t="shared" ref="E357" si="75">SUM(E332:E356)</f>
        <v>16</v>
      </c>
      <c r="F357" s="44">
        <f t="shared" ref="F357" si="76">SUM(F332:F356)</f>
        <v>9</v>
      </c>
      <c r="G357" s="44">
        <f t="shared" ref="G357" si="77">SUM(G332:G356)</f>
        <v>9</v>
      </c>
      <c r="H357" s="44">
        <f t="shared" ref="H357" si="78">SUM(H332:H356)</f>
        <v>0</v>
      </c>
      <c r="I357" s="44">
        <f t="shared" ref="I357" si="79">SUM(I332:I356)</f>
        <v>1</v>
      </c>
      <c r="J357" s="46">
        <f t="shared" ref="J357" si="80">SUM(J332:J356)</f>
        <v>2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42936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41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James Taylor</v>
      </c>
      <c r="B364" s="58">
        <f>IF(OR(GameCard313[[#This Row],[PA]]&gt;0,$E$361="Win (FORFEIT)"=L364="Yes"),1,"")</f>
        <v>1</v>
      </c>
      <c r="C364" s="33">
        <v>4</v>
      </c>
      <c r="D364" s="33">
        <v>4</v>
      </c>
      <c r="E364" s="33">
        <v>2</v>
      </c>
      <c r="F364" s="33">
        <v>1</v>
      </c>
      <c r="G364" s="33">
        <v>4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Jay DiDomenico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Dave Samoskevich</v>
      </c>
      <c r="B366" s="58">
        <f>IF(OR(GameCard313[[#This Row],[PA]]&gt;0,$E$361="Win (FORFEIT)"=L366="Yes"),1,"")</f>
        <v>1</v>
      </c>
      <c r="C366" s="33">
        <v>3</v>
      </c>
      <c r="D366" s="33">
        <v>3</v>
      </c>
      <c r="E366" s="33">
        <v>3</v>
      </c>
      <c r="F366" s="33">
        <v>2</v>
      </c>
      <c r="G366" s="33">
        <v>3</v>
      </c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Chris Shirmer</v>
      </c>
      <c r="B367" s="68">
        <f>IF(OR(GameCard313[[#This Row],[PA]]&gt;0,$E$361="Win (FORFEIT)"=L367="Yes"),1,"")</f>
        <v>1</v>
      </c>
      <c r="C367" s="69">
        <v>3</v>
      </c>
      <c r="D367" s="69">
        <v>2</v>
      </c>
      <c r="E367" s="69">
        <v>1</v>
      </c>
      <c r="F367" s="69">
        <v>1</v>
      </c>
      <c r="G367" s="69">
        <v>1</v>
      </c>
      <c r="H367" s="69">
        <v>1</v>
      </c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Mark Ottusch</v>
      </c>
      <c r="B368" s="58">
        <f>IF(OR(GameCard313[[#This Row],[PA]]&gt;0,$E$361="Win (FORFEIT)"=L368="Yes"),1,"")</f>
        <v>1</v>
      </c>
      <c r="C368" s="33">
        <v>3</v>
      </c>
      <c r="D368" s="33">
        <v>3</v>
      </c>
      <c r="E368" s="33">
        <v>1</v>
      </c>
      <c r="F368" s="33">
        <v>1</v>
      </c>
      <c r="G368" s="33">
        <v>2</v>
      </c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Morgan Miller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Tim Corsi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James O'Keefe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John Zumbo</v>
      </c>
      <c r="B372" s="58">
        <f>IF(OR(GameCard313[[#This Row],[PA]]&gt;0,$E$361="Win (FORFEIT)"=L372="Yes"),1,"")</f>
        <v>1</v>
      </c>
      <c r="C372" s="33">
        <v>3</v>
      </c>
      <c r="D372" s="33">
        <v>3</v>
      </c>
      <c r="E372" s="33">
        <v>1</v>
      </c>
      <c r="F372" s="33">
        <v>1</v>
      </c>
      <c r="G372" s="33">
        <v>1</v>
      </c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Rich Kasberian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Shane Moore</v>
      </c>
      <c r="B374" s="58">
        <f>IF(OR(GameCard313[[#This Row],[PA]]&gt;0,$E$361="Win (FORFEIT)"=L374="Yes"),1,"")</f>
        <v>1</v>
      </c>
      <c r="C374" s="33">
        <v>3</v>
      </c>
      <c r="D374" s="33">
        <v>3</v>
      </c>
      <c r="E374" s="33">
        <v>3</v>
      </c>
      <c r="F374" s="33">
        <v>1</v>
      </c>
      <c r="G374" s="33">
        <v>1</v>
      </c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Andy Walker</v>
      </c>
      <c r="B375" s="68">
        <f>IF(OR(GameCard313[[#This Row],[PA]]&gt;0,$E$361="Win (FORFEIT)"=L375="Yes"),1,"")</f>
        <v>1</v>
      </c>
      <c r="C375" s="69">
        <v>4</v>
      </c>
      <c r="D375" s="69">
        <v>4</v>
      </c>
      <c r="E375" s="69">
        <v>4</v>
      </c>
      <c r="F375" s="69">
        <v>3</v>
      </c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Chris Pace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T Strid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Mike Lancaster</v>
      </c>
      <c r="B378" s="58">
        <f>IF(OR(GameCard313[[#This Row],[PA]]&gt;0,$E$361="Win (FORFEIT)"=L378="Yes"),1,"")</f>
        <v>1</v>
      </c>
      <c r="C378" s="33">
        <v>4</v>
      </c>
      <c r="D378" s="33">
        <v>4</v>
      </c>
      <c r="E378" s="33">
        <v>2</v>
      </c>
      <c r="F378" s="33">
        <v>3</v>
      </c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Larry Pignatello</v>
      </c>
      <c r="B379" s="68">
        <f>IF(OR(GameCard313[[#This Row],[PA]]&gt;0,$E$361="Win (FORFEIT)"=L379="Yes"),1,"")</f>
        <v>1</v>
      </c>
      <c r="C379" s="69">
        <v>3</v>
      </c>
      <c r="D379" s="69">
        <v>3</v>
      </c>
      <c r="E379" s="69">
        <v>0</v>
      </c>
      <c r="F379" s="69">
        <v>1</v>
      </c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Jamie Pace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James Santa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Chris Layok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Sergio Cefaloni</v>
      </c>
      <c r="B383" s="68">
        <f>IF(OR(GameCard313[[#This Row],[PA]]&gt;0,$E$361="Win (FORFEIT)"=L383="Yes"),1,"")</f>
        <v>1</v>
      </c>
      <c r="C383" s="69">
        <v>3</v>
      </c>
      <c r="D383" s="69">
        <v>3</v>
      </c>
      <c r="E383" s="69">
        <v>1</v>
      </c>
      <c r="F383" s="69">
        <v>2</v>
      </c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Eric Lagarto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K Gaska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J Santanastasao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33</v>
      </c>
      <c r="D389" s="45">
        <f t="shared" ref="D389" si="82">SUM(D364:D388)</f>
        <v>32</v>
      </c>
      <c r="E389" s="44">
        <f t="shared" ref="E389" si="83">SUM(E364:E388)</f>
        <v>18</v>
      </c>
      <c r="F389" s="44">
        <f t="shared" ref="F389" si="84">SUM(F364:F388)</f>
        <v>16</v>
      </c>
      <c r="G389" s="44">
        <f t="shared" ref="G389" si="85">SUM(G364:G388)</f>
        <v>12</v>
      </c>
      <c r="H389" s="44">
        <f t="shared" ref="H389" si="86">SUM(H364:H388)</f>
        <v>1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42944</v>
      </c>
      <c r="C393" s="85"/>
      <c r="D393" s="13" t="s">
        <v>38</v>
      </c>
      <c r="E393" s="86" t="s">
        <v>46</v>
      </c>
      <c r="F393" s="86"/>
      <c r="G393" s="23" t="s">
        <v>13</v>
      </c>
      <c r="H393" s="90" t="s">
        <v>85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James Taylor</v>
      </c>
      <c r="B396" s="58">
        <f>IF(OR(GameCard414[[#This Row],[PA]]&gt;0,$E$393="Win (FORFEIT)",L396="Yes"),1,"")</f>
        <v>1</v>
      </c>
      <c r="C396" s="33">
        <v>4</v>
      </c>
      <c r="D396" s="33">
        <v>4</v>
      </c>
      <c r="E396" s="33">
        <v>3</v>
      </c>
      <c r="F396" s="33">
        <v>1</v>
      </c>
      <c r="G396" s="33">
        <v>2</v>
      </c>
      <c r="H396" s="33"/>
      <c r="I396" s="33"/>
      <c r="J396" s="34">
        <v>1</v>
      </c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Jay DiDomenico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Dave Samoskevich</v>
      </c>
      <c r="B398" s="58">
        <f>IF(OR(GameCard414[[#This Row],[PA]]&gt;0,$E$393="Win (FORFEIT)",L398="Yes"),1,"")</f>
        <v>1</v>
      </c>
      <c r="C398" s="33">
        <v>3</v>
      </c>
      <c r="D398" s="33">
        <v>2</v>
      </c>
      <c r="E398" s="33">
        <v>1</v>
      </c>
      <c r="F398" s="33"/>
      <c r="G398" s="33"/>
      <c r="H398" s="33"/>
      <c r="I398" s="33">
        <v>1</v>
      </c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Chris Shirmer</v>
      </c>
      <c r="B399" s="68">
        <f>IF(OR(GameCard414[[#This Row],[PA]]&gt;0,$E$393="Win (FORFEIT)",L399="Yes"),1,"")</f>
        <v>1</v>
      </c>
      <c r="C399" s="69">
        <v>4</v>
      </c>
      <c r="D399" s="69">
        <v>3</v>
      </c>
      <c r="E399" s="69">
        <v>1</v>
      </c>
      <c r="F399" s="69"/>
      <c r="G399" s="69"/>
      <c r="H399" s="69"/>
      <c r="I399" s="69">
        <v>1</v>
      </c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Mark Ottusch</v>
      </c>
      <c r="B400" s="58">
        <f>IF(OR(GameCard414[[#This Row],[PA]]&gt;0,$E$393="Win (FORFEIT)",L400="Yes"),1,"")</f>
        <v>1</v>
      </c>
      <c r="C400" s="33">
        <v>3</v>
      </c>
      <c r="D400" s="33">
        <v>3</v>
      </c>
      <c r="E400" s="33">
        <v>1</v>
      </c>
      <c r="F400" s="33"/>
      <c r="G400" s="33">
        <v>1</v>
      </c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Morgan Miller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Tim Corsi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James O'Keefe</v>
      </c>
      <c r="B403" s="68">
        <f>IF(OR(GameCard414[[#This Row],[PA]]&gt;0,$E$393="Win (FORFEIT)",L403="Yes"),1,"")</f>
        <v>1</v>
      </c>
      <c r="C403" s="69">
        <v>4</v>
      </c>
      <c r="D403" s="69">
        <v>4</v>
      </c>
      <c r="E403" s="69">
        <v>3</v>
      </c>
      <c r="F403" s="69">
        <v>2</v>
      </c>
      <c r="G403" s="69">
        <v>1</v>
      </c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John Zumbo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Rich Kasberian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Shane Moore</v>
      </c>
      <c r="B406" s="58">
        <f>IF(OR(GameCard414[[#This Row],[PA]]&gt;0,$E$393="Win (FORFEIT)",L406="Yes"),1,"")</f>
        <v>1</v>
      </c>
      <c r="C406" s="33">
        <v>3</v>
      </c>
      <c r="D406" s="33">
        <v>3</v>
      </c>
      <c r="E406" s="33">
        <v>1</v>
      </c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Andy Walker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Chris Pace</v>
      </c>
      <c r="B408" s="58">
        <f>IF(OR(GameCard414[[#This Row],[PA]]&gt;0,$E$393="Win (FORFEIT)",L408="Yes"),1,"")</f>
        <v>1</v>
      </c>
      <c r="C408" s="33">
        <v>4</v>
      </c>
      <c r="D408" s="33">
        <v>4</v>
      </c>
      <c r="E408" s="33">
        <v>1</v>
      </c>
      <c r="F408" s="33">
        <v>1</v>
      </c>
      <c r="G408" s="33">
        <v>1</v>
      </c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T Strid</v>
      </c>
      <c r="B409" s="68">
        <f>IF(OR(GameCard414[[#This Row],[PA]]&gt;0,$E$393="Win (FORFEIT)",L409="Yes"),1,"")</f>
        <v>1</v>
      </c>
      <c r="C409" s="69">
        <v>3</v>
      </c>
      <c r="D409" s="69">
        <v>3</v>
      </c>
      <c r="E409" s="69">
        <v>3</v>
      </c>
      <c r="F409" s="69">
        <v>2</v>
      </c>
      <c r="G409" s="69">
        <v>2</v>
      </c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Mike Lancaster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Larry Pignatello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Jamie Pace</v>
      </c>
      <c r="B412" s="58">
        <f>IF(OR(GameCard414[[#This Row],[PA]]&gt;0,$E$393="Win (FORFEIT)",L412="Yes"),1,"")</f>
        <v>1</v>
      </c>
      <c r="C412" s="33">
        <v>3</v>
      </c>
      <c r="D412" s="33">
        <v>3</v>
      </c>
      <c r="E412" s="33">
        <v>1</v>
      </c>
      <c r="F412" s="33">
        <v>1</v>
      </c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James Santa</v>
      </c>
      <c r="B413" s="68">
        <f>IF(OR(GameCard414[[#This Row],[PA]]&gt;0,$E$393="Win (FORFEIT)",L413="Yes"),1,"")</f>
        <v>1</v>
      </c>
      <c r="C413" s="69">
        <v>3</v>
      </c>
      <c r="D413" s="69">
        <v>3</v>
      </c>
      <c r="E413" s="69">
        <v>0</v>
      </c>
      <c r="F413" s="69">
        <v>1</v>
      </c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Chris Layok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Sergio Cefaloni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Eric Lagarto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K Gaska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J Santanastasao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34</v>
      </c>
      <c r="D421" s="45">
        <f t="shared" ref="D421" si="90">SUM(D396:D420)</f>
        <v>32</v>
      </c>
      <c r="E421" s="44">
        <f t="shared" ref="E421" si="91">SUM(E396:E420)</f>
        <v>15</v>
      </c>
      <c r="F421" s="44">
        <f t="shared" ref="F421" si="92">SUM(F396:F420)</f>
        <v>8</v>
      </c>
      <c r="G421" s="44">
        <f t="shared" ref="G421" si="93">SUM(G396:G420)</f>
        <v>7</v>
      </c>
      <c r="H421" s="44">
        <f t="shared" ref="H421" si="94">SUM(H396:H420)</f>
        <v>0</v>
      </c>
      <c r="I421" s="44">
        <f t="shared" ref="I421" si="95">SUM(I396:I420)</f>
        <v>2</v>
      </c>
      <c r="J421" s="46">
        <f t="shared" ref="J421" si="96">SUM(J396:J420)</f>
        <v>1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42947</v>
      </c>
      <c r="C425" s="85"/>
      <c r="D425" s="13" t="s">
        <v>38</v>
      </c>
      <c r="E425" s="86" t="s">
        <v>46</v>
      </c>
      <c r="F425" s="86"/>
      <c r="G425" s="23" t="s">
        <v>13</v>
      </c>
      <c r="H425" s="90" t="s">
        <v>84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James Taylor</v>
      </c>
      <c r="B428" s="58">
        <f>IF(OR(GameCard515[[#This Row],[PA]]&gt;0,$E$425="Win (FORFEIT)",L428="Yes"),1,"")</f>
        <v>1</v>
      </c>
      <c r="C428" s="33">
        <v>4</v>
      </c>
      <c r="D428" s="33">
        <v>4</v>
      </c>
      <c r="E428" s="33">
        <v>3</v>
      </c>
      <c r="F428" s="33">
        <v>3</v>
      </c>
      <c r="G428" s="33">
        <v>1</v>
      </c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Jay DiDomenico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Dave Samoskevich</v>
      </c>
      <c r="B430" s="58">
        <f>IF(OR(GameCard515[[#This Row],[PA]]&gt;0,$E$425="Win (FORFEIT)",L430="Yes"),1,"")</f>
        <v>1</v>
      </c>
      <c r="C430" s="33">
        <v>3</v>
      </c>
      <c r="D430" s="33">
        <v>1</v>
      </c>
      <c r="E430" s="33">
        <v>1</v>
      </c>
      <c r="F430" s="33"/>
      <c r="G430" s="33">
        <v>1</v>
      </c>
      <c r="H430" s="33">
        <v>1</v>
      </c>
      <c r="I430" s="33">
        <v>1</v>
      </c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Chris Shirmer</v>
      </c>
      <c r="B431" s="68">
        <f>IF(OR(GameCard515[[#This Row],[PA]]&gt;0,$E$425="Win (FORFEIT)",L431="Yes"),1,"")</f>
        <v>1</v>
      </c>
      <c r="C431" s="69">
        <v>3</v>
      </c>
      <c r="D431" s="69">
        <v>3</v>
      </c>
      <c r="E431" s="69">
        <v>2</v>
      </c>
      <c r="F431" s="69">
        <v>1</v>
      </c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Mark Ottusch</v>
      </c>
      <c r="B432" s="58">
        <f>IF(OR(GameCard515[[#This Row],[PA]]&gt;0,$E$425="Win (FORFEIT)",L432="Yes"),1,"")</f>
        <v>1</v>
      </c>
      <c r="C432" s="33">
        <v>4</v>
      </c>
      <c r="D432" s="33">
        <v>4</v>
      </c>
      <c r="E432" s="33">
        <v>2</v>
      </c>
      <c r="F432" s="33">
        <v>2</v>
      </c>
      <c r="G432" s="33">
        <v>3</v>
      </c>
      <c r="H432" s="33"/>
      <c r="I432" s="33"/>
      <c r="J432" s="34">
        <v>1</v>
      </c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Morgan Miller</v>
      </c>
      <c r="B433" s="68">
        <f>IF(OR(GameCard515[[#This Row],[PA]]&gt;0,$E$425="Win (FORFEIT)",L433="Yes"),1,"")</f>
        <v>1</v>
      </c>
      <c r="C433" s="69">
        <v>4</v>
      </c>
      <c r="D433" s="69">
        <v>3</v>
      </c>
      <c r="E433" s="69">
        <v>1</v>
      </c>
      <c r="F433" s="69">
        <v>1</v>
      </c>
      <c r="G433" s="69">
        <v>1</v>
      </c>
      <c r="H433" s="69">
        <v>1</v>
      </c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Tim Corsi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James O'Keefe</v>
      </c>
      <c r="B435" s="68">
        <f>IF(OR(GameCard515[[#This Row],[PA]]&gt;0,$E$425="Win (FORFEIT)",L435="Yes"),1,"")</f>
        <v>1</v>
      </c>
      <c r="C435" s="69">
        <v>4</v>
      </c>
      <c r="D435" s="69">
        <v>3</v>
      </c>
      <c r="E435" s="69">
        <v>2</v>
      </c>
      <c r="F435" s="69"/>
      <c r="G435" s="69">
        <v>1</v>
      </c>
      <c r="H435" s="69">
        <v>1</v>
      </c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John Zumbo</v>
      </c>
      <c r="B436" s="58">
        <f>IF(OR(GameCard515[[#This Row],[PA]]&gt;0,$E$425="Win (FORFEIT)",L436="Yes"),1,"")</f>
        <v>1</v>
      </c>
      <c r="C436" s="33">
        <v>4</v>
      </c>
      <c r="D436" s="33">
        <v>4</v>
      </c>
      <c r="E436" s="33">
        <v>3</v>
      </c>
      <c r="F436" s="33">
        <v>3</v>
      </c>
      <c r="G436" s="33">
        <v>3</v>
      </c>
      <c r="H436" s="33"/>
      <c r="I436" s="33"/>
      <c r="J436" s="34">
        <v>1</v>
      </c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Rich Kasberian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Shane Moore</v>
      </c>
      <c r="B438" s="58">
        <f>IF(OR(GameCard515[[#This Row],[PA]]&gt;0,$E$425="Win (FORFEIT)",L438="Yes"),1,"")</f>
        <v>1</v>
      </c>
      <c r="C438" s="33">
        <v>3</v>
      </c>
      <c r="D438" s="33">
        <v>3</v>
      </c>
      <c r="E438" s="33">
        <v>1</v>
      </c>
      <c r="F438" s="33"/>
      <c r="G438" s="33">
        <v>1</v>
      </c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Andy Walker</v>
      </c>
      <c r="B439" s="68">
        <f>IF(OR(GameCard515[[#This Row],[PA]]&gt;0,$E$425="Win (FORFEIT)",L439="Yes"),1,"")</f>
        <v>1</v>
      </c>
      <c r="C439" s="69">
        <v>4</v>
      </c>
      <c r="D439" s="69">
        <v>4</v>
      </c>
      <c r="E439" s="69">
        <v>2</v>
      </c>
      <c r="F439" s="69">
        <v>2</v>
      </c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Chris Pace</v>
      </c>
      <c r="B440" s="58">
        <f>IF(OR(GameCard515[[#This Row],[PA]]&gt;0,$E$425="Win (FORFEIT)",L440="Yes"),1,"")</f>
        <v>1</v>
      </c>
      <c r="C440" s="33">
        <v>4</v>
      </c>
      <c r="D440" s="33">
        <v>4</v>
      </c>
      <c r="E440" s="33">
        <v>1</v>
      </c>
      <c r="F440" s="33"/>
      <c r="G440" s="33">
        <v>1</v>
      </c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T Strid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Mike Lancaster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Larry Pignatello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Jamie Pace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James Santa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Chris Layok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Sergio Cefaloni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Eric Lagarto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K Gaska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J Santanastasao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37</v>
      </c>
      <c r="D453" s="45">
        <f t="shared" ref="D453" si="98">SUM(D428:D452)</f>
        <v>33</v>
      </c>
      <c r="E453" s="44">
        <f t="shared" ref="E453" si="99">SUM(E428:E452)</f>
        <v>18</v>
      </c>
      <c r="F453" s="44">
        <f t="shared" ref="F453" si="100">SUM(F428:F452)</f>
        <v>12</v>
      </c>
      <c r="G453" s="44">
        <f t="shared" ref="G453" si="101">SUM(G428:G452)</f>
        <v>12</v>
      </c>
      <c r="H453" s="44">
        <f t="shared" ref="H453" si="102">SUM(H428:H452)</f>
        <v>3</v>
      </c>
      <c r="I453" s="44">
        <f t="shared" ref="I453" si="103">SUM(I428:I452)</f>
        <v>1</v>
      </c>
      <c r="J453" s="46">
        <f t="shared" ref="J453" si="104">SUM(J428:J452)</f>
        <v>2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42947</v>
      </c>
      <c r="C457" s="85"/>
      <c r="D457" s="13" t="s">
        <v>38</v>
      </c>
      <c r="E457" s="86" t="s">
        <v>46</v>
      </c>
      <c r="F457" s="86"/>
      <c r="G457" s="23" t="s">
        <v>13</v>
      </c>
      <c r="H457" s="90" t="s">
        <v>43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James Taylor</v>
      </c>
      <c r="B460" s="58">
        <f>IF(OR(GameCard616[[#This Row],[PA]]&gt;0,$E$457="Win (FORFEIT)",L460="Yes"),1,"")</f>
        <v>1</v>
      </c>
      <c r="C460" s="33">
        <v>5</v>
      </c>
      <c r="D460" s="33">
        <v>5</v>
      </c>
      <c r="E460" s="33">
        <v>1</v>
      </c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Jay DiDomenico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Dave Samoskevich</v>
      </c>
      <c r="B462" s="58">
        <f>IF(OR(GameCard616[[#This Row],[PA]]&gt;0,$E$457="Win (FORFEIT)",L462="Yes"),1,"")</f>
        <v>1</v>
      </c>
      <c r="C462" s="33">
        <v>4</v>
      </c>
      <c r="D462" s="33">
        <v>4</v>
      </c>
      <c r="E462" s="33">
        <v>4</v>
      </c>
      <c r="F462" s="33">
        <v>2</v>
      </c>
      <c r="G462" s="33">
        <v>1</v>
      </c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Chris Shirmer</v>
      </c>
      <c r="B463" s="68">
        <f>IF(OR(GameCard616[[#This Row],[PA]]&gt;0,$E$457="Win (FORFEIT)",L463="Yes"),1,"")</f>
        <v>1</v>
      </c>
      <c r="C463" s="69">
        <v>4</v>
      </c>
      <c r="D463" s="69">
        <v>4</v>
      </c>
      <c r="E463" s="69">
        <v>1</v>
      </c>
      <c r="F463" s="69">
        <v>1</v>
      </c>
      <c r="G463" s="69">
        <v>1</v>
      </c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Mark Ottusch</v>
      </c>
      <c r="B464" s="58">
        <f>IF(OR(GameCard616[[#This Row],[PA]]&gt;0,$E$457="Win (FORFEIT)",L464="Yes"),1,"")</f>
        <v>1</v>
      </c>
      <c r="C464" s="33">
        <v>5</v>
      </c>
      <c r="D464" s="33">
        <v>5</v>
      </c>
      <c r="E464" s="33">
        <v>3</v>
      </c>
      <c r="F464" s="33">
        <v>1</v>
      </c>
      <c r="G464" s="33">
        <v>2</v>
      </c>
      <c r="H464" s="33"/>
      <c r="I464" s="33"/>
      <c r="J464" s="34">
        <v>1</v>
      </c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Morgan Miller</v>
      </c>
      <c r="B465" s="68">
        <f>IF(OR(GameCard616[[#This Row],[PA]]&gt;0,$E$457="Win (FORFEIT)",L465="Yes"),1,"")</f>
        <v>1</v>
      </c>
      <c r="C465" s="69">
        <v>5</v>
      </c>
      <c r="D465" s="69">
        <v>5</v>
      </c>
      <c r="E465" s="69">
        <v>3</v>
      </c>
      <c r="F465" s="69">
        <v>1</v>
      </c>
      <c r="G465" s="69">
        <v>3</v>
      </c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Tim Corsi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James O'Keefe</v>
      </c>
      <c r="B467" s="68">
        <f>IF(OR(GameCard616[[#This Row],[PA]]&gt;0,$E$457="Win (FORFEIT)",L467="Yes"),1,"")</f>
        <v>1</v>
      </c>
      <c r="C467" s="69">
        <v>5</v>
      </c>
      <c r="D467" s="69">
        <v>4</v>
      </c>
      <c r="E467" s="69">
        <v>2</v>
      </c>
      <c r="F467" s="69">
        <v>2</v>
      </c>
      <c r="G467" s="69">
        <v>3</v>
      </c>
      <c r="H467" s="69"/>
      <c r="I467" s="69">
        <v>1</v>
      </c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John Zumbo</v>
      </c>
      <c r="B468" s="58">
        <f>IF(OR(GameCard616[[#This Row],[PA]]&gt;0,$E$457="Win (FORFEIT)",L468="Yes"),1,"")</f>
        <v>1</v>
      </c>
      <c r="C468" s="33">
        <v>5</v>
      </c>
      <c r="D468" s="33">
        <v>5</v>
      </c>
      <c r="E468" s="33">
        <v>4</v>
      </c>
      <c r="F468" s="33">
        <v>3</v>
      </c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Rich Kasberian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Shane Moore</v>
      </c>
      <c r="B470" s="58">
        <f>IF(OR(GameCard616[[#This Row],[PA]]&gt;0,$E$457="Win (FORFEIT)",L470="Yes"),1,"")</f>
        <v>1</v>
      </c>
      <c r="C470" s="33">
        <v>5</v>
      </c>
      <c r="D470" s="33">
        <v>5</v>
      </c>
      <c r="E470" s="33">
        <v>2</v>
      </c>
      <c r="F470" s="33">
        <v>2</v>
      </c>
      <c r="G470" s="33">
        <v>2</v>
      </c>
      <c r="H470" s="33"/>
      <c r="I470" s="33"/>
      <c r="J470" s="34">
        <v>1</v>
      </c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Andy Walker</v>
      </c>
      <c r="B471" s="68">
        <f>IF(OR(GameCard616[[#This Row],[PA]]&gt;0,$E$457="Win (FORFEIT)",L471="Yes"),1,"")</f>
        <v>1</v>
      </c>
      <c r="C471" s="69">
        <v>5</v>
      </c>
      <c r="D471" s="69">
        <v>5</v>
      </c>
      <c r="E471" s="69">
        <v>3</v>
      </c>
      <c r="F471" s="69">
        <v>3</v>
      </c>
      <c r="G471" s="69">
        <v>2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Chris Pace</v>
      </c>
      <c r="B472" s="58">
        <f>IF(OR(GameCard616[[#This Row],[PA]]&gt;0,$E$457="Win (FORFEIT)",L472="Yes"),1,"")</f>
        <v>1</v>
      </c>
      <c r="C472" s="33">
        <v>5</v>
      </c>
      <c r="D472" s="33">
        <v>5</v>
      </c>
      <c r="E472" s="33">
        <v>2</v>
      </c>
      <c r="F472" s="33">
        <v>2</v>
      </c>
      <c r="G472" s="33">
        <v>2</v>
      </c>
      <c r="H472" s="33"/>
      <c r="I472" s="33"/>
      <c r="J472" s="34">
        <v>1</v>
      </c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T Strid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Mike Lancaster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Larry Pignatello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Jamie Pace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James Santa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Chris Layok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Sergio Cefaloni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Eric Lagarto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K Gaska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J Santanastasao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48</v>
      </c>
      <c r="D485" s="45">
        <f t="shared" ref="D485" si="106">SUM(D460:D484)</f>
        <v>47</v>
      </c>
      <c r="E485" s="44">
        <f t="shared" ref="E485" si="107">SUM(E460:E484)</f>
        <v>25</v>
      </c>
      <c r="F485" s="44">
        <f t="shared" ref="F485" si="108">SUM(F460:F484)</f>
        <v>17</v>
      </c>
      <c r="G485" s="44">
        <f t="shared" ref="G485" si="109">SUM(G460:G484)</f>
        <v>16</v>
      </c>
      <c r="H485" s="44">
        <f t="shared" ref="H485" si="110">SUM(H460:H484)</f>
        <v>0</v>
      </c>
      <c r="I485" s="44">
        <f t="shared" ref="I485" si="111">SUM(I460:I484)</f>
        <v>1</v>
      </c>
      <c r="J485" s="46">
        <f t="shared" ref="J485" si="112">SUM(J460:J484)</f>
        <v>3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42958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44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James Taylor</v>
      </c>
      <c r="B492" s="58">
        <f>IF(OR(GameCard17[[#This Row],[PA]]&gt;0,$E$489="Win (FORFEIT)",L492="Yes"),1,"")</f>
        <v>1</v>
      </c>
      <c r="C492" s="33">
        <v>5</v>
      </c>
      <c r="D492" s="33">
        <v>4</v>
      </c>
      <c r="E492" s="33">
        <v>3</v>
      </c>
      <c r="F492" s="33">
        <v>2</v>
      </c>
      <c r="G492" s="33">
        <v>5</v>
      </c>
      <c r="H492" s="33">
        <v>1</v>
      </c>
      <c r="I492" s="33"/>
      <c r="J492" s="34">
        <v>1</v>
      </c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Jay DiDomenico</v>
      </c>
      <c r="B493" s="68">
        <f>IF(OR(GameCard17[[#This Row],[PA]]&gt;0,$E$489="Win (FORFEIT)",L493="Yes"),1,"")</f>
        <v>1</v>
      </c>
      <c r="C493" s="69">
        <v>5</v>
      </c>
      <c r="D493" s="69">
        <v>5</v>
      </c>
      <c r="E493" s="69">
        <v>4</v>
      </c>
      <c r="F493" s="69">
        <v>1</v>
      </c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Dave Samoskevich</v>
      </c>
      <c r="B494" s="58">
        <f>IF(OR(GameCard17[[#This Row],[PA]]&gt;0,$E$489="Win (FORFEIT)",L494="Yes"),1,"")</f>
        <v>1</v>
      </c>
      <c r="C494" s="33">
        <v>4</v>
      </c>
      <c r="D494" s="33">
        <v>2</v>
      </c>
      <c r="E494" s="33">
        <v>1</v>
      </c>
      <c r="F494" s="33">
        <v>2</v>
      </c>
      <c r="G494" s="33">
        <v>2</v>
      </c>
      <c r="H494" s="33"/>
      <c r="I494" s="33">
        <v>2</v>
      </c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Chris Shirmer</v>
      </c>
      <c r="B495" s="68">
        <f>IF(OR(GameCard17[[#This Row],[PA]]&gt;0,$E$489="Win (FORFEIT)",L495="Yes"),1,"")</f>
        <v>1</v>
      </c>
      <c r="C495" s="69">
        <v>4</v>
      </c>
      <c r="D495" s="69">
        <v>4</v>
      </c>
      <c r="E495" s="69">
        <v>4</v>
      </c>
      <c r="F495" s="69">
        <v>4</v>
      </c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Mark Ottusch</v>
      </c>
      <c r="B496" s="58">
        <f>IF(OR(GameCard17[[#This Row],[PA]]&gt;0,$E$489="Win (FORFEIT)",L496="Yes"),1,"")</f>
        <v>1</v>
      </c>
      <c r="C496" s="33">
        <v>5</v>
      </c>
      <c r="D496" s="33">
        <v>5</v>
      </c>
      <c r="E496" s="33">
        <v>3</v>
      </c>
      <c r="F496" s="33">
        <v>1</v>
      </c>
      <c r="G496" s="33">
        <v>3</v>
      </c>
      <c r="H496" s="33"/>
      <c r="I496" s="33"/>
      <c r="J496" s="34">
        <v>1</v>
      </c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Morgan Miller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Tim Corsi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James O'Keefe</v>
      </c>
      <c r="B499" s="68">
        <f>IF(OR(GameCard17[[#This Row],[PA]]&gt;0,$E$489="Win (FORFEIT)",L499="Yes"),1,"")</f>
        <v>1</v>
      </c>
      <c r="C499" s="69">
        <v>5</v>
      </c>
      <c r="D499" s="69">
        <v>4</v>
      </c>
      <c r="E499" s="69">
        <v>3</v>
      </c>
      <c r="F499" s="69">
        <v>2</v>
      </c>
      <c r="G499" s="69">
        <v>4</v>
      </c>
      <c r="H499" s="69"/>
      <c r="I499" s="69">
        <v>1</v>
      </c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John Zumbo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Rich Kasberian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Shane Moore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Andy Walker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Chris Pace</v>
      </c>
      <c r="B504" s="58">
        <f>IF(OR(GameCard17[[#This Row],[PA]]&gt;0,$E$489="Win (FORFEIT)",L504="Yes"),1,"")</f>
        <v>1</v>
      </c>
      <c r="C504" s="33">
        <v>5</v>
      </c>
      <c r="D504" s="33">
        <v>5</v>
      </c>
      <c r="E504" s="33">
        <v>4</v>
      </c>
      <c r="F504" s="33">
        <v>3</v>
      </c>
      <c r="G504" s="33">
        <v>4</v>
      </c>
      <c r="H504" s="33"/>
      <c r="I504" s="33"/>
      <c r="J504" s="34">
        <v>2</v>
      </c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T Strid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Mike Lancaster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Larry Pignatello</v>
      </c>
      <c r="B507" s="68">
        <f>IF(OR(GameCard17[[#This Row],[PA]]&gt;0,$E$489="Win (FORFEIT)",L507="Yes"),1,"")</f>
        <v>1</v>
      </c>
      <c r="C507" s="69">
        <v>5</v>
      </c>
      <c r="D507" s="69">
        <v>4</v>
      </c>
      <c r="E507" s="69">
        <v>1</v>
      </c>
      <c r="F507" s="69">
        <v>2</v>
      </c>
      <c r="G507" s="69">
        <v>1</v>
      </c>
      <c r="H507" s="69"/>
      <c r="I507" s="69">
        <v>1</v>
      </c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Jamie Pace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James Santa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Chris Layok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Sergio Cefaloni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Eric Lagarto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K Gaska</v>
      </c>
      <c r="B513" s="68">
        <f>IF(OR(GameCard17[[#This Row],[PA]]&gt;0,$E$489="Win (FORFEIT)",L513="Yes"),1,"")</f>
        <v>1</v>
      </c>
      <c r="C513" s="69">
        <v>5</v>
      </c>
      <c r="D513" s="69">
        <v>5</v>
      </c>
      <c r="E513" s="69">
        <v>1</v>
      </c>
      <c r="F513" s="69">
        <v>1</v>
      </c>
      <c r="G513" s="69">
        <v>1</v>
      </c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J Santanastasao</v>
      </c>
      <c r="B514" s="58">
        <f>IF(OR(GameCard17[[#This Row],[PA]]&gt;0,$E$489="Win (FORFEIT)",L514="Yes"),1,"")</f>
        <v>1</v>
      </c>
      <c r="C514" s="33">
        <v>4</v>
      </c>
      <c r="D514" s="33">
        <v>2</v>
      </c>
      <c r="E514" s="33">
        <v>2</v>
      </c>
      <c r="F514" s="33">
        <v>4</v>
      </c>
      <c r="G514" s="33">
        <v>1</v>
      </c>
      <c r="H514" s="33"/>
      <c r="I514" s="33">
        <v>1</v>
      </c>
      <c r="J514" s="34">
        <v>1</v>
      </c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47</v>
      </c>
      <c r="D517" s="45">
        <f t="shared" ref="D517" si="114">SUM(D492:D516)</f>
        <v>40</v>
      </c>
      <c r="E517" s="44">
        <f t="shared" ref="E517" si="115">SUM(E492:E516)</f>
        <v>26</v>
      </c>
      <c r="F517" s="44">
        <f t="shared" ref="F517" si="116">SUM(F492:F516)</f>
        <v>22</v>
      </c>
      <c r="G517" s="44">
        <f t="shared" ref="G517" si="117">SUM(G492:G516)</f>
        <v>21</v>
      </c>
      <c r="H517" s="44">
        <f t="shared" ref="H517" si="118">SUM(H492:H516)</f>
        <v>1</v>
      </c>
      <c r="I517" s="44">
        <f t="shared" ref="I517" si="119">SUM(I492:I516)</f>
        <v>5</v>
      </c>
      <c r="J517" s="46">
        <f t="shared" ref="J517" si="120">SUM(J492:J516)</f>
        <v>5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42961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82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James Taylor</v>
      </c>
      <c r="B524" s="58">
        <f>IF(OR(GameCard318[[#This Row],[PA]]&gt;0,$E$521="Win (FORFEIT)",L524="Yes"),1,"")</f>
        <v>1</v>
      </c>
      <c r="C524" s="33">
        <v>4</v>
      </c>
      <c r="D524" s="33">
        <v>3</v>
      </c>
      <c r="E524" s="33">
        <v>0</v>
      </c>
      <c r="F524" s="33"/>
      <c r="G524" s="33">
        <v>1</v>
      </c>
      <c r="H524" s="33">
        <v>1</v>
      </c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Jay DiDomenico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Dave Samoskevich</v>
      </c>
      <c r="B526" s="58">
        <f>IF(OR(GameCard318[[#This Row],[PA]]&gt;0,$E$521="Win (FORFEIT)",L526="Yes"),1,"")</f>
        <v>1</v>
      </c>
      <c r="C526" s="33">
        <v>4</v>
      </c>
      <c r="D526" s="33">
        <v>4</v>
      </c>
      <c r="E526" s="33">
        <v>1</v>
      </c>
      <c r="F526" s="33">
        <v>1</v>
      </c>
      <c r="G526" s="33">
        <v>1</v>
      </c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Chris Shirmer</v>
      </c>
      <c r="B527" s="68">
        <f>IF(OR(GameCard318[[#This Row],[PA]]&gt;0,$E$521="Win (FORFEIT)",L527="Yes"),1,"")</f>
        <v>1</v>
      </c>
      <c r="C527" s="69">
        <v>4</v>
      </c>
      <c r="D527" s="69">
        <v>4</v>
      </c>
      <c r="E527" s="69">
        <v>3</v>
      </c>
      <c r="F527" s="69">
        <v>1</v>
      </c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Mark Ottusch</v>
      </c>
      <c r="B528" s="58">
        <f>IF(OR(GameCard318[[#This Row],[PA]]&gt;0,$E$521="Win (FORFEIT)",L528="Yes"),1,"")</f>
        <v>1</v>
      </c>
      <c r="C528" s="33">
        <v>4</v>
      </c>
      <c r="D528" s="33">
        <v>4</v>
      </c>
      <c r="E528" s="33">
        <v>1</v>
      </c>
      <c r="F528" s="33">
        <v>1</v>
      </c>
      <c r="G528" s="33">
        <v>1</v>
      </c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Morgan Miller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Tim Corsi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James O'Keefe</v>
      </c>
      <c r="B531" s="68">
        <f>IF(OR(GameCard318[[#This Row],[PA]]&gt;0,$E$521="Win (FORFEIT)",L531="Yes"),1,"")</f>
        <v>1</v>
      </c>
      <c r="C531" s="69">
        <v>4</v>
      </c>
      <c r="D531" s="69">
        <v>4</v>
      </c>
      <c r="E531" s="69">
        <v>3</v>
      </c>
      <c r="F531" s="69">
        <v>0</v>
      </c>
      <c r="G531" s="69">
        <v>1</v>
      </c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John Zumbo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Rich Kasberian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Shane Moore</v>
      </c>
      <c r="B534" s="58">
        <f>IF(OR(GameCard318[[#This Row],[PA]]&gt;0,$E$521="Win (FORFEIT)",L534="Yes"),1,"")</f>
        <v>1</v>
      </c>
      <c r="C534" s="33">
        <v>4</v>
      </c>
      <c r="D534" s="33">
        <v>4</v>
      </c>
      <c r="E534" s="33">
        <v>0</v>
      </c>
      <c r="F534" s="33">
        <v>0</v>
      </c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Andy Walker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Chris Pace</v>
      </c>
      <c r="B536" s="58">
        <f>IF(OR(GameCard318[[#This Row],[PA]]&gt;0,$E$521="Win (FORFEIT)",L536="Yes"),1,"")</f>
        <v>1</v>
      </c>
      <c r="C536" s="33">
        <v>1</v>
      </c>
      <c r="D536" s="33"/>
      <c r="E536" s="33"/>
      <c r="F536" s="33"/>
      <c r="G536" s="33">
        <v>4</v>
      </c>
      <c r="H536" s="33"/>
      <c r="I536" s="33"/>
      <c r="J536" s="34">
        <v>1</v>
      </c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T Strid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Mike Lancaster</v>
      </c>
      <c r="B538" s="58">
        <f>IF(OR(GameCard318[[#This Row],[PA]]&gt;0,$E$521="Win (FORFEIT)",L538="Yes"),1,"")</f>
        <v>1</v>
      </c>
      <c r="C538" s="33">
        <v>1</v>
      </c>
      <c r="D538" s="33"/>
      <c r="E538" s="33"/>
      <c r="F538" s="33"/>
      <c r="G538" s="33"/>
      <c r="H538" s="33"/>
      <c r="I538" s="33">
        <v>1</v>
      </c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Larry Pignatello</v>
      </c>
      <c r="B539" s="68">
        <f>IF(OR(GameCard318[[#This Row],[PA]]&gt;0,$E$521="Win (FORFEIT)",L539="Yes"),1,"")</f>
        <v>1</v>
      </c>
      <c r="C539" s="69">
        <v>1</v>
      </c>
      <c r="D539" s="69"/>
      <c r="E539" s="69"/>
      <c r="F539" s="69"/>
      <c r="G539" s="69">
        <v>1</v>
      </c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Jamie Pace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James Santa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Chris Layok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Sergio Cefaloni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Eric Lagarto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K Gaska</v>
      </c>
      <c r="B545" s="68">
        <f>IF(OR(GameCard318[[#This Row],[PA]]&gt;0,$E$521="Win (FORFEIT)",L545="Yes"),1,"")</f>
        <v>1</v>
      </c>
      <c r="C545" s="69">
        <v>4</v>
      </c>
      <c r="D545" s="69">
        <v>4</v>
      </c>
      <c r="E545" s="69">
        <v>1</v>
      </c>
      <c r="F545" s="69">
        <v>1</v>
      </c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J Santanastasao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31</v>
      </c>
      <c r="D549" s="45">
        <f t="shared" ref="D549" si="122">SUM(D524:D548)</f>
        <v>27</v>
      </c>
      <c r="E549" s="44">
        <f t="shared" ref="E549" si="123">SUM(E524:E548)</f>
        <v>9</v>
      </c>
      <c r="F549" s="44">
        <f t="shared" ref="F549" si="124">SUM(F524:F548)</f>
        <v>4</v>
      </c>
      <c r="G549" s="44">
        <f t="shared" ref="G549" si="125">SUM(G524:G548)</f>
        <v>9</v>
      </c>
      <c r="H549" s="44">
        <f t="shared" ref="H549" si="126">SUM(H524:H548)</f>
        <v>1</v>
      </c>
      <c r="I549" s="44">
        <f t="shared" ref="I549" si="127">SUM(I524:I548)</f>
        <v>1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42964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44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James Taylor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1</v>
      </c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Jay DiDomenico</v>
      </c>
      <c r="B557" s="68">
        <f>IF(OR(GameCard419[[#This Row],[PA]]&gt;0,$E$553="Win (FORFEIT)",L557="Yes"),1,"")</f>
        <v>1</v>
      </c>
      <c r="C557" s="69">
        <v>4</v>
      </c>
      <c r="D557" s="69">
        <v>4</v>
      </c>
      <c r="E557" s="69">
        <v>2</v>
      </c>
      <c r="F557" s="69">
        <v>2</v>
      </c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Dave Samoskevich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Chris Shirmer</v>
      </c>
      <c r="B559" s="68">
        <f>IF(OR(GameCard419[[#This Row],[PA]]&gt;0,$E$553="Win (FORFEIT)",L559="Yes"),1,"")</f>
        <v>1</v>
      </c>
      <c r="C559" s="69">
        <v>4</v>
      </c>
      <c r="D559" s="69">
        <v>4</v>
      </c>
      <c r="E559" s="69">
        <v>3</v>
      </c>
      <c r="F559" s="69">
        <v>1</v>
      </c>
      <c r="G559" s="69">
        <v>1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Mark Ottusch</v>
      </c>
      <c r="B560" s="58">
        <f>IF(OR(GameCard419[[#This Row],[PA]]&gt;0,$E$553="Win (FORFEIT)",L560="Yes"),1,"")</f>
        <v>1</v>
      </c>
      <c r="C560" s="33">
        <v>4</v>
      </c>
      <c r="D560" s="33">
        <v>4</v>
      </c>
      <c r="E560" s="33">
        <v>1</v>
      </c>
      <c r="F560" s="33">
        <v>1</v>
      </c>
      <c r="G560" s="33">
        <v>3</v>
      </c>
      <c r="H560" s="33"/>
      <c r="I560" s="33"/>
      <c r="J560" s="34">
        <v>1</v>
      </c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Morgan Miller</v>
      </c>
      <c r="B561" s="68">
        <f>IF(OR(GameCard419[[#This Row],[PA]]&gt;0,$E$553="Win (FORFEIT)",L561="Yes"),1,"")</f>
        <v>1</v>
      </c>
      <c r="C561" s="69">
        <v>4</v>
      </c>
      <c r="D561" s="69">
        <v>4</v>
      </c>
      <c r="E561" s="69">
        <v>1</v>
      </c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Tim Corsi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James O'Keefe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John Zumbo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Rich Kasberian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Shane Moore</v>
      </c>
      <c r="B566" s="58">
        <f>IF(OR(GameCard419[[#This Row],[PA]]&gt;0,$E$553="Win (FORFEIT)",L566="Yes"),1,"")</f>
        <v>1</v>
      </c>
      <c r="C566" s="33">
        <v>4</v>
      </c>
      <c r="D566" s="33">
        <v>4</v>
      </c>
      <c r="E566" s="33">
        <v>3</v>
      </c>
      <c r="F566" s="33">
        <v>2</v>
      </c>
      <c r="G566" s="33">
        <v>1</v>
      </c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Andy Walker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Chris Pace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T Strid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Mike Lancaster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Larry Pignatello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Jamie Pace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James Santa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Chris Layok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Sergio Cefaloni</v>
      </c>
      <c r="B575" s="68">
        <f>IF(OR(GameCard419[[#This Row],[PA]]&gt;0,$E$553="Win (FORFEIT)",L575="Yes"),1,"")</f>
        <v>1</v>
      </c>
      <c r="C575" s="69">
        <v>4</v>
      </c>
      <c r="D575" s="69">
        <v>4</v>
      </c>
      <c r="E575" s="69">
        <v>3</v>
      </c>
      <c r="F575" s="69">
        <v>2</v>
      </c>
      <c r="G575" s="69">
        <v>2</v>
      </c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Eric Lagarto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K Gaska</v>
      </c>
      <c r="B577" s="68">
        <f>IF(OR(GameCard419[[#This Row],[PA]]&gt;0,$E$553="Win (FORFEIT)",L577="Yes"),1,"")</f>
        <v>1</v>
      </c>
      <c r="C577" s="69">
        <v>4</v>
      </c>
      <c r="D577" s="69">
        <v>4</v>
      </c>
      <c r="E577" s="69">
        <v>2</v>
      </c>
      <c r="F577" s="69">
        <v>1</v>
      </c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J Santanastasao</v>
      </c>
      <c r="B578" s="58">
        <f>IF(OR(GameCard419[[#This Row],[PA]]&gt;0,$E$553="Win (FORFEIT)",L578="Yes"),1,"")</f>
        <v>1</v>
      </c>
      <c r="C578" s="33">
        <v>4</v>
      </c>
      <c r="D578" s="33">
        <v>4</v>
      </c>
      <c r="E578" s="33">
        <v>3</v>
      </c>
      <c r="F578" s="33">
        <v>2</v>
      </c>
      <c r="G578" s="33">
        <v>1</v>
      </c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36</v>
      </c>
      <c r="D581" s="45">
        <f t="shared" ref="D581" si="130">SUM(D556:D580)</f>
        <v>36</v>
      </c>
      <c r="E581" s="44">
        <f t="shared" ref="E581" si="131">SUM(E556:E580)</f>
        <v>19</v>
      </c>
      <c r="F581" s="44">
        <f t="shared" ref="F581" si="132">SUM(F556:F580)</f>
        <v>11</v>
      </c>
      <c r="G581" s="44">
        <f t="shared" ref="G581" si="133">SUM(G556:G580)</f>
        <v>8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42968</v>
      </c>
      <c r="C585" s="85"/>
      <c r="D585" s="13" t="s">
        <v>38</v>
      </c>
      <c r="E585" s="86" t="s">
        <v>47</v>
      </c>
      <c r="F585" s="86"/>
      <c r="G585" s="23" t="s">
        <v>13</v>
      </c>
      <c r="H585" s="90" t="s">
        <v>84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James Taylor</v>
      </c>
      <c r="B588" s="58">
        <f>IF(OR(GameCard520[[#This Row],[PA]]&gt;0,$E$585="Win (FORFEIT)",L588="Yes"),1,"")</f>
        <v>1</v>
      </c>
      <c r="C588" s="33">
        <v>4</v>
      </c>
      <c r="D588" s="33">
        <v>4</v>
      </c>
      <c r="E588" s="33">
        <v>2</v>
      </c>
      <c r="F588" s="33">
        <v>2</v>
      </c>
      <c r="G588" s="33">
        <v>1</v>
      </c>
      <c r="H588" s="33"/>
      <c r="I588" s="33"/>
      <c r="J588" s="34">
        <v>1</v>
      </c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Jay DiDomenico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2</v>
      </c>
      <c r="F589" s="69">
        <v>2</v>
      </c>
      <c r="G589" s="69">
        <v>2</v>
      </c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Dave Samoskevich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Chris Shirmer</v>
      </c>
      <c r="B591" s="68">
        <f>IF(OR(GameCard520[[#This Row],[PA]]&gt;0,$E$585="Win (FORFEIT)",L591="Yes"),1,"")</f>
        <v>1</v>
      </c>
      <c r="C591" s="69">
        <v>4</v>
      </c>
      <c r="D591" s="69">
        <v>3</v>
      </c>
      <c r="E591" s="69">
        <v>2</v>
      </c>
      <c r="F591" s="69">
        <v>1</v>
      </c>
      <c r="G591" s="69">
        <v>1</v>
      </c>
      <c r="H591" s="69">
        <v>1</v>
      </c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Mark Ottusch</v>
      </c>
      <c r="B592" s="58">
        <f>IF(OR(GameCard520[[#This Row],[PA]]&gt;0,$E$585="Win (FORFEIT)",L592="Yes"),1,"")</f>
        <v>1</v>
      </c>
      <c r="C592" s="33">
        <v>4</v>
      </c>
      <c r="D592" s="33">
        <v>4</v>
      </c>
      <c r="E592" s="33">
        <v>1</v>
      </c>
      <c r="F592" s="33">
        <v>1</v>
      </c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Morgan Miller</v>
      </c>
      <c r="B593" s="68">
        <f>IF(OR(GameCard520[[#This Row],[PA]]&gt;0,$E$585="Win (FORFEIT)",L593="Yes"),1,"")</f>
        <v>1</v>
      </c>
      <c r="C593" s="69">
        <v>4</v>
      </c>
      <c r="D593" s="69">
        <v>3</v>
      </c>
      <c r="E593" s="69">
        <v>1</v>
      </c>
      <c r="F593" s="69">
        <v>2</v>
      </c>
      <c r="G593" s="69">
        <v>1</v>
      </c>
      <c r="H593" s="69"/>
      <c r="I593" s="69">
        <v>1</v>
      </c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Tim Corsi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James O'Keefe</v>
      </c>
      <c r="B595" s="68">
        <f>IF(OR(GameCard520[[#This Row],[PA]]&gt;0,$E$585="Win (FORFEIT)",L595="Yes"),1,"")</f>
        <v>1</v>
      </c>
      <c r="C595" s="69">
        <v>4</v>
      </c>
      <c r="D595" s="69">
        <v>4</v>
      </c>
      <c r="E595" s="69">
        <v>3</v>
      </c>
      <c r="F595" s="69">
        <v>1</v>
      </c>
      <c r="G595" s="69">
        <v>1</v>
      </c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John Zumbo</v>
      </c>
      <c r="B596" s="58">
        <f>IF(OR(GameCard520[[#This Row],[PA]]&gt;0,$E$585="Win (FORFEIT)",L596="Yes"),1,"")</f>
        <v>1</v>
      </c>
      <c r="C596" s="33">
        <v>4</v>
      </c>
      <c r="D596" s="33">
        <v>3</v>
      </c>
      <c r="E596" s="33">
        <v>1</v>
      </c>
      <c r="F596" s="33">
        <v>1</v>
      </c>
      <c r="G596" s="33">
        <v>3</v>
      </c>
      <c r="H596" s="33"/>
      <c r="I596" s="33">
        <v>1</v>
      </c>
      <c r="J596" s="34">
        <v>1</v>
      </c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Rich Kasberian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Shane Moore</v>
      </c>
      <c r="B598" s="58">
        <f>IF(OR(GameCard520[[#This Row],[PA]]&gt;0,$E$585="Win (FORFEIT)",L598="Yes"),1,"")</f>
        <v>1</v>
      </c>
      <c r="C598" s="33">
        <v>4</v>
      </c>
      <c r="D598" s="33">
        <v>3</v>
      </c>
      <c r="E598" s="33">
        <v>0</v>
      </c>
      <c r="F598" s="33"/>
      <c r="G598" s="33">
        <v>1</v>
      </c>
      <c r="H598" s="33"/>
      <c r="I598" s="33">
        <v>1</v>
      </c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Andy Walker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Chris Pace</v>
      </c>
      <c r="B600" s="58">
        <f>IF(OR(GameCard520[[#This Row],[PA]]&gt;0,$E$585="Win (FORFEIT)",L600="Yes"),1,"")</f>
        <v>1</v>
      </c>
      <c r="C600" s="33">
        <v>4</v>
      </c>
      <c r="D600" s="33">
        <v>4</v>
      </c>
      <c r="E600" s="33">
        <v>3</v>
      </c>
      <c r="F600" s="33">
        <v>2</v>
      </c>
      <c r="G600" s="33">
        <v>2</v>
      </c>
      <c r="H600" s="33"/>
      <c r="I600" s="33"/>
      <c r="J600" s="34">
        <v>1</v>
      </c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T Strid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Mike Lancaster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Larry Pignatello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Jamie Pace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James Santa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Chris Layok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Sergio Cefaloni</v>
      </c>
      <c r="B607" s="68">
        <f>IF(OR(GameCard520[[#This Row],[PA]]&gt;0,$E$585="Win (FORFEIT)",L607="Yes"),1,"")</f>
        <v>1</v>
      </c>
      <c r="C607" s="69">
        <v>4</v>
      </c>
      <c r="D607" s="69">
        <v>4</v>
      </c>
      <c r="E607" s="69">
        <v>1</v>
      </c>
      <c r="F607" s="69">
        <v>1</v>
      </c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Eric Lagarto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K Gaska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J Santanastasao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40</v>
      </c>
      <c r="D613" s="45">
        <f t="shared" ref="D613" si="138">SUM(D588:D612)</f>
        <v>36</v>
      </c>
      <c r="E613" s="44">
        <f t="shared" ref="E613" si="139">SUM(E588:E612)</f>
        <v>16</v>
      </c>
      <c r="F613" s="44">
        <f t="shared" ref="F613" si="140">SUM(F588:F612)</f>
        <v>13</v>
      </c>
      <c r="G613" s="44">
        <f t="shared" ref="G613" si="141">SUM(G588:G612)</f>
        <v>12</v>
      </c>
      <c r="H613" s="44">
        <f t="shared" ref="H613" si="142">SUM(H588:H612)</f>
        <v>1</v>
      </c>
      <c r="I613" s="44">
        <f t="shared" ref="I613" si="143">SUM(I588:I612)</f>
        <v>3</v>
      </c>
      <c r="J613" s="46">
        <f t="shared" ref="J613" si="144">SUM(J588:J612)</f>
        <v>3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42971</v>
      </c>
      <c r="C617" s="85"/>
      <c r="D617" s="13" t="s">
        <v>38</v>
      </c>
      <c r="E617" s="86" t="s">
        <v>46</v>
      </c>
      <c r="F617" s="86"/>
      <c r="G617" s="23" t="s">
        <v>13</v>
      </c>
      <c r="H617" s="90" t="s">
        <v>41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James Taylor</v>
      </c>
      <c r="B620" s="58">
        <f>IF(OR(GameCard621[[#This Row],[PA]]&gt;0,$E$617="Win (FORFEIT)",L620="Yes"),1,"")</f>
        <v>1</v>
      </c>
      <c r="C620" s="33">
        <v>4</v>
      </c>
      <c r="D620" s="33">
        <v>4</v>
      </c>
      <c r="E620" s="33">
        <v>3</v>
      </c>
      <c r="F620" s="33">
        <v>2</v>
      </c>
      <c r="G620" s="33">
        <v>2</v>
      </c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Jay DiDomenico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Dave Samoskevich</v>
      </c>
      <c r="B622" s="58">
        <f>IF(OR(GameCard621[[#This Row],[PA]]&gt;0,$E$617="Win (FORFEIT)",L622="Yes"),1,"")</f>
        <v>1</v>
      </c>
      <c r="C622" s="33">
        <v>4</v>
      </c>
      <c r="D622" s="33">
        <v>2</v>
      </c>
      <c r="E622" s="33">
        <v>1</v>
      </c>
      <c r="F622" s="33">
        <v>1</v>
      </c>
      <c r="G622" s="33">
        <v>1</v>
      </c>
      <c r="H622" s="33"/>
      <c r="I622" s="33">
        <v>2</v>
      </c>
      <c r="J622" s="34"/>
      <c r="L622" s="66" t="s">
        <v>81</v>
      </c>
    </row>
    <row r="623" spans="1:13" ht="20.25" customHeight="1">
      <c r="A623" s="12" t="str">
        <f>IF('Team Card'!$B$10="","",'Team Card'!$B$10)</f>
        <v>Chris Shirmer</v>
      </c>
      <c r="B623" s="68">
        <f>IF(OR(GameCard621[[#This Row],[PA]]&gt;0,$E$617="Win (FORFEIT)",L623="Yes"),1,"")</f>
        <v>1</v>
      </c>
      <c r="C623" s="69">
        <v>4</v>
      </c>
      <c r="D623" s="69">
        <v>4</v>
      </c>
      <c r="E623" s="69">
        <v>2</v>
      </c>
      <c r="F623" s="69">
        <v>2</v>
      </c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Mark Ottusch</v>
      </c>
      <c r="B624" s="58">
        <f>IF(OR(GameCard621[[#This Row],[PA]]&gt;0,$E$617="Win (FORFEIT)",L624="Yes"),1,"")</f>
        <v>1</v>
      </c>
      <c r="C624" s="33">
        <v>4</v>
      </c>
      <c r="D624" s="33">
        <v>3</v>
      </c>
      <c r="E624" s="33">
        <v>1</v>
      </c>
      <c r="F624" s="33">
        <v>1</v>
      </c>
      <c r="G624" s="33">
        <v>2</v>
      </c>
      <c r="H624" s="33">
        <v>1</v>
      </c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Morgan Miller</v>
      </c>
      <c r="B625" s="68">
        <f>IF(OR(GameCard621[[#This Row],[PA]]&gt;0,$E$617="Win (FORFEIT)",L625="Yes"),1,"")</f>
        <v>1</v>
      </c>
      <c r="C625" s="69">
        <v>4</v>
      </c>
      <c r="D625" s="69">
        <v>3</v>
      </c>
      <c r="E625" s="69">
        <v>2</v>
      </c>
      <c r="F625" s="69">
        <v>1</v>
      </c>
      <c r="G625" s="69">
        <v>1</v>
      </c>
      <c r="H625" s="69"/>
      <c r="I625" s="69">
        <v>1</v>
      </c>
      <c r="J625" s="70"/>
      <c r="L625" s="67" t="s">
        <v>81</v>
      </c>
    </row>
    <row r="626" spans="1:12" ht="20.25" customHeight="1">
      <c r="A626" s="22" t="str">
        <f>IF('Team Card'!$B$13="","",'Team Card'!$B$13)</f>
        <v>Tim Corsi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James O'Keefe</v>
      </c>
      <c r="B627" s="68">
        <f>IF(OR(GameCard621[[#This Row],[PA]]&gt;0,$E$617="Win (FORFEIT)",L627="Yes"),1,"")</f>
        <v>1</v>
      </c>
      <c r="C627" s="69">
        <v>5</v>
      </c>
      <c r="D627" s="69">
        <v>5</v>
      </c>
      <c r="E627" s="69">
        <v>2</v>
      </c>
      <c r="F627" s="69">
        <v>3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John Zumbo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Rich Kasberian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Shane Moore</v>
      </c>
      <c r="B630" s="58">
        <f>IF(OR(GameCard621[[#This Row],[PA]]&gt;0,$E$617="Win (FORFEIT)",L630="Yes"),1,"")</f>
        <v>1</v>
      </c>
      <c r="C630" s="33">
        <v>4</v>
      </c>
      <c r="D630" s="33">
        <v>3</v>
      </c>
      <c r="E630" s="33">
        <v>1</v>
      </c>
      <c r="F630" s="33">
        <v>1</v>
      </c>
      <c r="G630" s="33">
        <v>2</v>
      </c>
      <c r="H630" s="33"/>
      <c r="I630" s="33">
        <v>1</v>
      </c>
      <c r="J630" s="34">
        <v>1</v>
      </c>
      <c r="L630" s="66" t="s">
        <v>81</v>
      </c>
    </row>
    <row r="631" spans="1:12" ht="20.25" customHeight="1">
      <c r="A631" s="12" t="str">
        <f>IF('Team Card'!$B$18="","",'Team Card'!$B$18)</f>
        <v>Andy Walker</v>
      </c>
      <c r="B631" s="68">
        <f>IF(OR(GameCard621[[#This Row],[PA]]&gt;0,$E$617="Win (FORFEIT)",L631="Yes"),1,"")</f>
        <v>1</v>
      </c>
      <c r="C631" s="69">
        <v>4</v>
      </c>
      <c r="D631" s="69">
        <v>4</v>
      </c>
      <c r="E631" s="69">
        <v>1</v>
      </c>
      <c r="F631" s="69">
        <v>1</v>
      </c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Chris Pace</v>
      </c>
      <c r="B632" s="58">
        <f>IF(OR(GameCard621[[#This Row],[PA]]&gt;0,$E$617="Win (FORFEIT)",L632="Yes"),1,"")</f>
        <v>1</v>
      </c>
      <c r="C632" s="33">
        <v>5</v>
      </c>
      <c r="D632" s="33">
        <v>5</v>
      </c>
      <c r="E632" s="33">
        <v>5</v>
      </c>
      <c r="F632" s="33">
        <v>3</v>
      </c>
      <c r="G632" s="33">
        <v>4</v>
      </c>
      <c r="H632" s="33"/>
      <c r="I632" s="33"/>
      <c r="J632" s="34">
        <v>1</v>
      </c>
      <c r="L632" s="66" t="s">
        <v>81</v>
      </c>
    </row>
    <row r="633" spans="1:12" ht="20.25" customHeight="1">
      <c r="A633" s="12" t="str">
        <f>IF('Team Card'!$B$20="","",'Team Card'!$B$20)</f>
        <v>T Strid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Mike Lancaster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Larry Pignatello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Jamie Pace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James Santa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Chris Layok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Sergio Cefaloni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Eric Lagarto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K Gaska</v>
      </c>
      <c r="B641" s="68">
        <f>IF(OR(GameCard621[[#This Row],[PA]]&gt;0,$E$617="Win (FORFEIT)",L641="Yes"),1,"")</f>
        <v>1</v>
      </c>
      <c r="C641" s="69">
        <v>4</v>
      </c>
      <c r="D641" s="69">
        <v>3</v>
      </c>
      <c r="E641" s="69">
        <v>2</v>
      </c>
      <c r="F641" s="69">
        <v>1</v>
      </c>
      <c r="G641" s="69">
        <v>2</v>
      </c>
      <c r="H641" s="69"/>
      <c r="I641" s="69">
        <v>1</v>
      </c>
      <c r="J641" s="70"/>
      <c r="L641" s="67" t="s">
        <v>81</v>
      </c>
    </row>
    <row r="642" spans="1:12" ht="20.25" customHeight="1">
      <c r="A642" s="22" t="str">
        <f>IF('Team Card'!$B$29="","",'Team Card'!$B$29)</f>
        <v>J Santanastasao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42</v>
      </c>
      <c r="D645" s="45">
        <f t="shared" ref="D645" si="146">SUM(D620:D644)</f>
        <v>36</v>
      </c>
      <c r="E645" s="44">
        <f t="shared" ref="E645" si="147">SUM(E620:E644)</f>
        <v>20</v>
      </c>
      <c r="F645" s="44">
        <f t="shared" ref="F645" si="148">SUM(F620:F644)</f>
        <v>16</v>
      </c>
      <c r="G645" s="44">
        <f t="shared" ref="G645" si="149">SUM(G620:G644)</f>
        <v>14</v>
      </c>
      <c r="H645" s="44">
        <f t="shared" ref="H645" si="150">SUM(H620:H644)</f>
        <v>1</v>
      </c>
      <c r="I645" s="44">
        <f t="shared" ref="I645" si="151">SUM(I620:I644)</f>
        <v>5</v>
      </c>
      <c r="J645" s="46">
        <f t="shared" ref="J645" si="152">SUM(J620:J644)</f>
        <v>2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2017-08-27T16:37:44Z</dcterms:modified>
</cp:coreProperties>
</file>