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57"/>
  <c r="B153"/>
  <c r="B152"/>
  <c r="B151"/>
  <c r="B150"/>
  <c r="B147"/>
  <c r="B146"/>
  <c r="B145"/>
  <c r="B144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0"/>
  <c r="B89"/>
  <c r="B88"/>
  <c r="B87"/>
  <c r="B86"/>
  <c r="B84"/>
  <c r="B82"/>
  <c r="B81"/>
  <c r="B78"/>
  <c r="B68"/>
  <c r="B67"/>
  <c r="B66"/>
  <c r="B65"/>
  <c r="B64"/>
  <c r="B63"/>
  <c r="B62"/>
  <c r="B61"/>
  <c r="B60"/>
  <c r="B58"/>
  <c r="B57"/>
  <c r="B56"/>
  <c r="B54"/>
  <c r="B50"/>
  <c r="B49"/>
  <c r="B47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4"/>
  <c r="B22"/>
  <c r="B21"/>
  <c r="B18"/>
  <c r="B17"/>
  <c r="B16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<sst xmlns="http://schemas.openxmlformats.org/spreadsheetml/2006/main" count="969" uniqueCount="107">
  <si>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</si>
  <si>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</si>
  <si>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</si>
  <si>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</si>
  <si>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</si>
  <si>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</si>
  <si>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</si>
  <si>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</si>
  <si>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</si>
  <si>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</si>
  <si>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</si>
  <si>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</si>
  <si>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</si>
  <si>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</si>
  <si>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</si>
  <si>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</si>
  <si>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</si>
  <si>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</si>
  <si>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</si>
  <si>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</si>
  <si>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</si>
  <si>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</si>
  <si>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</si>
  <si>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</si>
  <si>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</si>
  <si>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</si>
  <si>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</si>
  <si>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</si>
  <si>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</si>
  <si>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</si>
  <si>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</si>
  <si>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</si>
  <si>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</si>
  <si>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</si>
  <si>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</si>
  <si>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</si>
  <si>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</si>
  <si>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</si>
  <si>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</si>
  <si>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Vooris</t>
  </si>
  <si>
    <t>Caraluzzi's</t>
  </si>
  <si>
    <t>Katie O'Days</t>
  </si>
  <si>
    <t>RJs Auto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</si>
  <si>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</si>
  <si>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</si>
  <si>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</si>
  <si>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</si>
  <si>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</si>
  <si>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</si>
  <si>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</si>
  <si>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</si>
  <si>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</si>
  <si>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</si>
  <si>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</si>
  <si>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</si>
  <si>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</si>
  <si>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</si>
  <si>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</si>
  <si>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</si>
  <si>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</si>
  <si>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</si>
  <si>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</si>
  <si>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</si>
  <si>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</si>
  <si>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</si>
  <si>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</si>
  <si>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</si>
  <si>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</si>
  <si>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</si>
  <si>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</si>
  <si>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</si>
  <si>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</si>
  <si>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</si>
  <si>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</si>
  <si>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</si>
  <si>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</si>
  <si>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</si>
  <si>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</si>
  <si>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</si>
  <si>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</si>
  <si>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The 23s</t>
  </si>
  <si>
    <t>Tom Keneally</t>
  </si>
  <si>
    <t>Marc Nizzardo</t>
  </si>
  <si>
    <t>Kyle Haines</t>
  </si>
  <si>
    <t>Matt Haines</t>
  </si>
  <si>
    <t>Tim Malay</t>
  </si>
  <si>
    <t>Shaun Malay</t>
  </si>
  <si>
    <t>Chris Jones</t>
  </si>
  <si>
    <t>Dennis Sullivan</t>
  </si>
  <si>
    <t>Dylan Stone</t>
  </si>
  <si>
    <t>Eric Dube</t>
  </si>
  <si>
    <t>Scott Brown</t>
  </si>
  <si>
    <t>Mark Smuda</t>
  </si>
  <si>
    <t>MR</t>
  </si>
  <si>
    <t>M. Cisi</t>
  </si>
  <si>
    <t>Anthony Scavo</t>
  </si>
  <si>
    <t>Jason Heibeck</t>
  </si>
  <si>
    <t>Sean Heibeck</t>
  </si>
  <si>
    <t>Steve Santorella</t>
  </si>
  <si>
    <t>Mike Granscog</t>
  </si>
  <si>
    <t>Brandon Kaufman</t>
  </si>
  <si>
    <t>Bryan Keneally</t>
  </si>
  <si>
    <t>John Davis</t>
  </si>
  <si>
    <t>Adam Zandri</t>
  </si>
  <si>
    <t>M Smuda</t>
  </si>
  <si>
    <t>Matt Lisi</t>
  </si>
  <si>
    <t>Sean Malay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</si>
</sst>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1" sqref="B31:C31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0" t="s">
        <v>15</v>
      </c>
      <c r="B2" s="80"/>
      <c r="C2" s="82" t="s">
        <v>80</v>
      </c>
      <c r="D2" s="82"/>
      <c r="E2" s="82"/>
      <c r="F2" s="54"/>
      <c r="G2" s="55" t="s">
        <v>53</v>
      </c>
      <c r="H2" s="51">
        <f>GAMES!B4</f>
        <v>13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71</v>
      </c>
      <c r="C3" s="83">
        <f>SUM(GAMES!M9:M617)</f>
        <v>20</v>
      </c>
      <c r="D3" s="83"/>
      <c r="E3" s="83"/>
      <c r="F3" s="54"/>
      <c r="G3" s="55" t="s">
        <v>54</v>
      </c>
      <c r="H3" s="51">
        <f>GAMES!B5</f>
        <v>7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1" t="s">
        <v>14</v>
      </c>
      <c r="C6" s="81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74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81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16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69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67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38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29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23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2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0.56716417910447758</v>
      </c>
      <c r="N7" s="72" t="s">
        <v>75</v>
      </c>
      <c r="O7" s="7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101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17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64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61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28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13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17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0.45901639344262296</v>
      </c>
      <c r="N8" s="72" t="s">
        <v>75</v>
      </c>
      <c r="O8" s="7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82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9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31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28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10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5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4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1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0.35714285714285715</v>
      </c>
      <c r="N9" s="72" t="s">
        <v>75</v>
      </c>
      <c r="O9" s="73"/>
      <c r="P9" s="62" t="str">
        <f t="shared" si="1"/>
        <v>Yes</v>
      </c>
    </row>
    <row r="10" spans="1:45" ht="15" customHeight="1">
      <c r="A10" s="7">
        <v>4</v>
      </c>
      <c r="B10" s="76" t="s">
        <v>83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14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51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45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13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13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8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5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0.28888888888888886</v>
      </c>
      <c r="N10" s="72" t="s">
        <v>75</v>
      </c>
      <c r="O10" s="73"/>
      <c r="P10" s="63" t="str">
        <f t="shared" si="1"/>
        <v>Yes</v>
      </c>
    </row>
    <row r="11" spans="1:45" ht="15" customHeight="1">
      <c r="A11" s="5">
        <v>5</v>
      </c>
      <c r="B11" s="75" t="s">
        <v>84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8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31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27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6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6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4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0.29629629629629628</v>
      </c>
      <c r="N11" s="72" t="s">
        <v>75</v>
      </c>
      <c r="O11" s="73"/>
      <c r="P11" s="62" t="str">
        <f t="shared" si="1"/>
        <v>Yes</v>
      </c>
    </row>
    <row r="12" spans="1:45" ht="15" customHeight="1">
      <c r="A12" s="7">
        <v>6</v>
      </c>
      <c r="B12" s="76" t="s">
        <v>85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0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0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0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0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0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0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</v>
      </c>
      <c r="N12" s="72" t="s">
        <v>75</v>
      </c>
      <c r="O12" s="73"/>
      <c r="P12" s="63" t="str">
        <f t="shared" si="1"/>
        <v>No</v>
      </c>
    </row>
    <row r="13" spans="1:45" ht="15" customHeight="1">
      <c r="A13" s="5">
        <v>7</v>
      </c>
      <c r="B13" s="75" t="s">
        <v>86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4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14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14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5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7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0.35714285714285715</v>
      </c>
      <c r="N13" s="72" t="s">
        <v>75</v>
      </c>
      <c r="O13" s="73"/>
      <c r="P13" s="62" t="str">
        <f t="shared" si="1"/>
        <v>Yes</v>
      </c>
    </row>
    <row r="14" spans="1:45" ht="15" customHeight="1">
      <c r="A14" s="7">
        <v>8</v>
      </c>
      <c r="B14" s="76" t="s">
        <v>87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16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69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63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45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41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6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0.7142857142857143</v>
      </c>
      <c r="N14" s="72" t="s">
        <v>75</v>
      </c>
      <c r="O14" s="73"/>
      <c r="P14" s="63" t="str">
        <f t="shared" si="1"/>
        <v>Yes</v>
      </c>
    </row>
    <row r="15" spans="1:45" ht="15" customHeight="1">
      <c r="A15" s="5">
        <v>9</v>
      </c>
      <c r="B15" s="75" t="s">
        <v>88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6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22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22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13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4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6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0.59090909090909094</v>
      </c>
      <c r="N15" s="72" t="s">
        <v>75</v>
      </c>
      <c r="O15" s="73"/>
      <c r="P15" s="62" t="str">
        <f t="shared" si="1"/>
        <v>Yes</v>
      </c>
    </row>
    <row r="16" spans="1:45" ht="15" customHeight="1">
      <c r="A16" s="7">
        <v>10</v>
      </c>
      <c r="B16" s="76" t="s">
        <v>89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13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46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26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25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12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4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5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0.56521739130434778</v>
      </c>
      <c r="N16" s="72" t="s">
        <v>75</v>
      </c>
      <c r="O16" s="73"/>
      <c r="P16" s="63" t="str">
        <f t="shared" si="1"/>
        <v>Yes</v>
      </c>
    </row>
    <row r="17" spans="1:16" ht="15" customHeight="1">
      <c r="A17" s="5">
        <v>11</v>
      </c>
      <c r="B17" s="75" t="s">
        <v>90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3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10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10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0.3</v>
      </c>
      <c r="N17" s="72" t="s">
        <v>75</v>
      </c>
      <c r="O17" s="73"/>
      <c r="P17" s="62" t="str">
        <f t="shared" si="1"/>
        <v>No</v>
      </c>
    </row>
    <row r="18" spans="1:16" ht="15" customHeight="1">
      <c r="A18" s="7">
        <v>12</v>
      </c>
      <c r="B18" s="76" t="s">
        <v>91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9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37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36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21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11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13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0.58333333333333337</v>
      </c>
      <c r="N18" s="72" t="s">
        <v>75</v>
      </c>
      <c r="O18" s="73"/>
      <c r="P18" s="63" t="str">
        <f t="shared" si="1"/>
        <v>Yes</v>
      </c>
    </row>
    <row r="19" spans="1:16" ht="15" customHeight="1">
      <c r="A19" s="5">
        <v>13</v>
      </c>
      <c r="B19" s="75" t="s">
        <v>92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0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0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</v>
      </c>
      <c r="N19" s="72" t="s">
        <v>75</v>
      </c>
      <c r="O19" s="73"/>
      <c r="P19" s="62" t="str">
        <f t="shared" si="1"/>
        <v>No</v>
      </c>
    </row>
    <row r="20" spans="1:16">
      <c r="A20" s="7">
        <v>14</v>
      </c>
      <c r="B20" s="76" t="s">
        <v>94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7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0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0.14285714285714285</v>
      </c>
      <c r="N20" s="72" t="s">
        <v>75</v>
      </c>
      <c r="O20" s="73"/>
      <c r="P20" s="63" t="str">
        <f t="shared" si="1"/>
        <v>No</v>
      </c>
    </row>
    <row r="21" spans="1:16">
      <c r="A21" s="5">
        <v>15</v>
      </c>
      <c r="B21" s="75" t="s">
        <v>102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10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38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34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15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16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14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3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0.44117647058823528</v>
      </c>
      <c r="N21" s="72" t="s">
        <v>75</v>
      </c>
      <c r="O21" s="73"/>
      <c r="P21" s="62" t="str">
        <f t="shared" si="1"/>
        <v>Yes</v>
      </c>
    </row>
    <row r="22" spans="1:16">
      <c r="A22" s="7">
        <v>16</v>
      </c>
      <c r="B22" s="76" t="s">
        <v>95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12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51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45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29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27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30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2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4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3</v>
      </c>
      <c r="M22" s="8">
        <f t="shared" si="0"/>
        <v>0.64444444444444449</v>
      </c>
      <c r="N22" s="72" t="s">
        <v>75</v>
      </c>
      <c r="O22" s="73"/>
      <c r="P22" s="63" t="str">
        <f t="shared" si="1"/>
        <v>Yes</v>
      </c>
    </row>
    <row r="23" spans="1:16">
      <c r="A23" s="5">
        <v>17</v>
      </c>
      <c r="B23" s="75" t="s">
        <v>96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15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63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58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34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29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2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3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1</v>
      </c>
      <c r="M23" s="6">
        <f t="shared" si="0"/>
        <v>0.58620689655172409</v>
      </c>
      <c r="N23" s="72" t="s">
        <v>75</v>
      </c>
      <c r="O23" s="73"/>
      <c r="P23" s="62" t="str">
        <f t="shared" si="1"/>
        <v>Yes</v>
      </c>
    </row>
    <row r="24" spans="1:16">
      <c r="A24" s="7">
        <v>18</v>
      </c>
      <c r="B24" s="76" t="s">
        <v>97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8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8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5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5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0.625</v>
      </c>
      <c r="N24" s="72" t="s">
        <v>75</v>
      </c>
      <c r="O24" s="73"/>
      <c r="P24" s="63" t="str">
        <f t="shared" si="1"/>
        <v>No</v>
      </c>
    </row>
    <row r="25" spans="1:16">
      <c r="A25" s="5">
        <v>19</v>
      </c>
      <c r="B25" s="75" t="s">
        <v>99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2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8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8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0.125</v>
      </c>
      <c r="N25" s="72" t="s">
        <v>75</v>
      </c>
      <c r="O25" s="73"/>
      <c r="P25" s="62" t="str">
        <f t="shared" si="1"/>
        <v>No</v>
      </c>
    </row>
    <row r="26" spans="1:16">
      <c r="A26" s="7">
        <v>20</v>
      </c>
      <c r="B26" s="76" t="s">
        <v>98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6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23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7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6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1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2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0.35</v>
      </c>
      <c r="N26" s="72" t="s">
        <v>75</v>
      </c>
      <c r="O26" s="73"/>
      <c r="P26" s="63" t="str">
        <f t="shared" si="1"/>
        <v>Yes</v>
      </c>
    </row>
    <row r="27" spans="1:16">
      <c r="A27" s="5">
        <v>21</v>
      </c>
      <c r="B27" s="75" t="s">
        <v>100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7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22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22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9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8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0.45454545454545453</v>
      </c>
      <c r="N27" s="72" t="s">
        <v>75</v>
      </c>
      <c r="O27" s="73"/>
      <c r="P27" s="62" t="str">
        <f t="shared" si="1"/>
        <v>Yes</v>
      </c>
    </row>
    <row r="28" spans="1:16">
      <c r="A28" s="7">
        <v>22</v>
      </c>
      <c r="B28" s="76" t="s">
        <v>103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6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25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22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9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8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14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2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1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1</v>
      </c>
      <c r="M28" s="8">
        <f t="shared" si="0"/>
        <v>0.40909090909090912</v>
      </c>
      <c r="N28" s="72" t="s">
        <v>75</v>
      </c>
      <c r="O28" s="73"/>
      <c r="P28" s="63" t="str">
        <f t="shared" si="1"/>
        <v>Yes</v>
      </c>
    </row>
    <row r="29" spans="1:16">
      <c r="A29" s="5">
        <v>23</v>
      </c>
      <c r="B29" s="75" t="s">
        <v>104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4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3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2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1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2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1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0.66666666666666663</v>
      </c>
      <c r="N29" s="72" t="s">
        <v>75</v>
      </c>
      <c r="O29" s="73"/>
      <c r="P29" s="62" t="str">
        <f t="shared" si="1"/>
        <v>No</v>
      </c>
    </row>
    <row r="30" spans="1:16">
      <c r="A30" s="7">
        <v>24</v>
      </c>
      <c r="B30" s="76" t="s">
        <v>105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4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3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1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2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1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0.33333333333333331</v>
      </c>
      <c r="N30" s="72" t="s">
        <v>75</v>
      </c>
      <c r="O30" s="73"/>
      <c r="P30" s="63" t="str">
        <f t="shared" si="1"/>
        <v>No</v>
      </c>
    </row>
    <row r="31" spans="1:16" ht="15" thickBot="1">
      <c r="A31" s="9">
        <v>25</v>
      </c>
      <c r="B31" s="74" t="s">
        <v>106</v>
      </c>
      <c r="C31" s="7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3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2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1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2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1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0.5</v>
      </c>
      <c r="N31" s="72" t="s">
        <v>75</v>
      </c>
      <c r="O31" s="7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7" t="s">
        <v>16</v>
      </c>
      <c r="B33" s="78"/>
      <c r="C33" s="78"/>
      <c r="D33" s="79"/>
      <c r="E33" s="19">
        <f>SUM(E7:E32)</f>
        <v>709</v>
      </c>
      <c r="F33" s="20">
        <f>SUM(F7:F32)</f>
        <v>651</v>
      </c>
      <c r="G33" s="19">
        <f>SUM(G7:G32)</f>
        <v>325</v>
      </c>
      <c r="H33" s="19">
        <f>SUM(H7:H31)</f>
        <v>249</v>
      </c>
      <c r="I33" s="19">
        <f>SUM(I7:I31)</f>
        <v>213</v>
      </c>
      <c r="J33" s="19">
        <f>SUM(J7:J31)</f>
        <v>17</v>
      </c>
      <c r="K33" s="19">
        <f>SUM(K7:K31)</f>
        <v>40</v>
      </c>
      <c r="L33" s="19">
        <f>SUM(L7:L31)</f>
        <v>5</v>
      </c>
      <c r="M33" s="21">
        <f>IF(F33=0,"N/A",G33/F33)</f>
        <v>0.49923195084485406</v>
      </c>
      <c r="P33" s="60" t="str">
        <f>CONCATENATE(COUNTIF(P7:P31,"Yes")," Players Eligible")</f>
        <v>16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24" sqref="H624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46</v>
      </c>
    </row>
    <row r="2" spans="1:56" s="36" customFormat="1" ht="15.75" customHeight="1">
      <c r="A2" s="24" t="s">
        <v>15</v>
      </c>
      <c r="B2" s="90" t="str">
        <f>'Team Card'!$C$2</f>
        <v>The 23s</v>
      </c>
      <c r="C2" s="90"/>
      <c r="D2" s="92" t="s">
        <v>48</v>
      </c>
      <c r="E2" s="92"/>
      <c r="F2" s="32" t="s">
        <v>49</v>
      </c>
      <c r="G2" s="32" t="s">
        <v>55</v>
      </c>
      <c r="H2" s="32" t="s">
        <v>59</v>
      </c>
      <c r="I2" s="32" t="s">
        <v>63</v>
      </c>
      <c r="J2" s="32" t="s">
        <v>67</v>
      </c>
      <c r="K2" s="37"/>
      <c r="BD2" s="29" t="s">
        <v>47</v>
      </c>
    </row>
    <row r="3" spans="1:56" s="36" customFormat="1" ht="15.75" customHeight="1">
      <c r="A3" s="24"/>
      <c r="B3" s="25"/>
      <c r="C3" s="25"/>
      <c r="D3" s="26"/>
      <c r="E3" s="26"/>
      <c r="F3" s="32" t="s">
        <v>50</v>
      </c>
      <c r="G3" s="32" t="s">
        <v>56</v>
      </c>
      <c r="H3" s="32" t="s">
        <v>60</v>
      </c>
      <c r="I3" s="32" t="s">
        <v>64</v>
      </c>
      <c r="J3" s="32" t="s">
        <v>68</v>
      </c>
      <c r="K3" s="37"/>
      <c r="BD3" s="29"/>
    </row>
    <row r="4" spans="1:56" s="36" customFormat="1" ht="15.75" customHeight="1">
      <c r="A4" s="24" t="s">
        <v>53</v>
      </c>
      <c r="B4" s="90">
        <f>SUM(K9,K41,K73,K105,K137,K169,K201,K233,K265,K297,K329,K361,K393,K425,K457,K489,K521,K553,K585,K617)</f>
        <v>13</v>
      </c>
      <c r="C4" s="90"/>
      <c r="D4" s="26"/>
      <c r="E4" s="26"/>
      <c r="F4" s="32" t="s">
        <v>51</v>
      </c>
      <c r="G4" s="32" t="s">
        <v>57</v>
      </c>
      <c r="H4" s="32" t="s">
        <v>61</v>
      </c>
      <c r="I4" s="32" t="s">
        <v>65</v>
      </c>
      <c r="J4" s="32" t="s">
        <v>69</v>
      </c>
      <c r="K4" s="37"/>
      <c r="BD4" s="29"/>
    </row>
    <row r="5" spans="1:56" s="36" customFormat="1" ht="15.75" customHeight="1">
      <c r="A5" s="24" t="s">
        <v>54</v>
      </c>
      <c r="B5" s="90">
        <f>SUM(L9,L41,L73,L105,L137,L169,L201,L233,L265,L297,L329,L361,L393,L425,L457,L489,L521,L553,L585,L617)</f>
        <v>7</v>
      </c>
      <c r="C5" s="90"/>
      <c r="D5" s="26"/>
      <c r="E5" s="26"/>
      <c r="F5" s="32" t="s">
        <v>52</v>
      </c>
      <c r="G5" s="32" t="s">
        <v>58</v>
      </c>
      <c r="H5" s="32" t="s">
        <v>62</v>
      </c>
      <c r="I5" s="32" t="s">
        <v>66</v>
      </c>
      <c r="J5" s="32" t="s">
        <v>70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43</v>
      </c>
      <c r="BD6" s="29"/>
    </row>
    <row r="7" spans="1:56" ht="20.25" customHeight="1">
      <c r="A7" s="85" t="s">
        <v>17</v>
      </c>
      <c r="B7" s="85"/>
      <c r="C7" s="85"/>
      <c r="D7" s="85"/>
      <c r="E7" s="85"/>
      <c r="F7" s="85"/>
      <c r="G7" s="85"/>
      <c r="H7" s="85"/>
      <c r="I7" s="85"/>
      <c r="J7" s="85"/>
      <c r="K7" s="27"/>
      <c r="AW7" s="36" t="s">
        <v>38</v>
      </c>
      <c r="AZ7" s="36" t="s">
        <v>44</v>
      </c>
      <c r="BB7" s="38" t="s">
        <v>77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45</v>
      </c>
      <c r="BB8" s="38" t="s">
        <v>78</v>
      </c>
      <c r="BD8" s="31">
        <v>3</v>
      </c>
    </row>
    <row r="9" spans="1:56" ht="20.25" customHeight="1">
      <c r="A9" s="23" t="s">
        <v>13</v>
      </c>
      <c r="B9" s="88">
        <v>42859</v>
      </c>
      <c r="C9" s="88"/>
      <c r="D9" s="13" t="s">
        <v>37</v>
      </c>
      <c r="E9" s="89" t="s">
        <v>44</v>
      </c>
      <c r="F9" s="89"/>
      <c r="G9" s="23" t="s">
        <v>12</v>
      </c>
      <c r="H9" s="84" t="s">
        <v>40</v>
      </c>
      <c r="I9" s="84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1" t="s">
        <v>93</v>
      </c>
      <c r="AZ9" s="38" t="s">
        <v>72</v>
      </c>
      <c r="BB9" s="38" t="s">
        <v>79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40</v>
      </c>
      <c r="AZ10" s="38" t="s">
        <v>73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76</v>
      </c>
      <c r="M11" s="49">
        <v>0</v>
      </c>
      <c r="N11" s="49"/>
      <c r="AW11" s="71" t="s">
        <v>41</v>
      </c>
      <c r="BD11" s="31">
        <v>6</v>
      </c>
    </row>
    <row r="12" spans="1:56" ht="20.25" customHeight="1">
      <c r="A12" s="22" t="str">
        <f>IF('Team Card'!$B$7="","",'Team Card'!$B$7)</f>
        <v>Tom Keneally</v>
      </c>
      <c r="B12" s="58">
        <v>1</v>
      </c>
      <c r="C12" s="33">
        <v>4</v>
      </c>
      <c r="D12" s="33">
        <v>4</v>
      </c>
      <c r="E12" s="33">
        <v>3</v>
      </c>
      <c r="F12" s="33">
        <v>2</v>
      </c>
      <c r="G12" s="33"/>
      <c r="H12" s="33"/>
      <c r="I12" s="33"/>
      <c r="J12" s="34"/>
      <c r="K12" s="49"/>
      <c r="L12" s="66" t="s">
        <v>79</v>
      </c>
      <c r="M12" s="49">
        <v>0</v>
      </c>
      <c r="N12" s="49"/>
      <c r="AW12" s="71" t="s">
        <v>42</v>
      </c>
      <c r="BD12" s="31">
        <v>7</v>
      </c>
    </row>
    <row r="13" spans="1:56" ht="20.25" customHeight="1">
      <c r="A13" s="12" t="str">
        <f>IF('Team Card'!$B$8="","",'Team Card'!$B$8)</f>
        <v>Bryan Keneally</v>
      </c>
      <c r="B13" s="68">
        <v>1</v>
      </c>
      <c r="C13" s="69">
        <v>4</v>
      </c>
      <c r="D13" s="69">
        <v>4</v>
      </c>
      <c r="E13" s="69">
        <v>2</v>
      </c>
      <c r="F13" s="69"/>
      <c r="G13" s="69">
        <v>2</v>
      </c>
      <c r="H13" s="69"/>
      <c r="I13" s="69"/>
      <c r="J13" s="70"/>
      <c r="K13" s="49"/>
      <c r="L13" s="67" t="s">
        <v>79</v>
      </c>
      <c r="M13" s="49">
        <v>0</v>
      </c>
      <c r="N13" s="49"/>
      <c r="AW13" s="71" t="s">
        <v>80</v>
      </c>
      <c r="BD13" s="31">
        <v>8</v>
      </c>
    </row>
    <row r="14" spans="1:56" ht="20.25" customHeight="1">
      <c r="A14" s="22" t="str">
        <f>IF('Team Card'!$B$9="","",'Team Card'!$B$9)</f>
        <v>Marc Nizzardo</v>
      </c>
      <c r="B14" s="58">
        <v>1</v>
      </c>
      <c r="C14" s="33">
        <v>3</v>
      </c>
      <c r="D14" s="33">
        <v>1</v>
      </c>
      <c r="E14" s="33">
        <v>1</v>
      </c>
      <c r="F14" s="33">
        <v>1</v>
      </c>
      <c r="G14" s="33"/>
      <c r="H14" s="33"/>
      <c r="I14" s="33"/>
      <c r="J14" s="34"/>
      <c r="K14" s="49"/>
      <c r="L14" s="66" t="s">
        <v>79</v>
      </c>
      <c r="M14" s="49">
        <v>0</v>
      </c>
      <c r="N14" s="49"/>
      <c r="BD14" s="31">
        <v>9</v>
      </c>
    </row>
    <row r="15" spans="1:56" ht="20.25" customHeight="1">
      <c r="A15" s="12" t="str">
        <f>IF('Team Card'!$B$10="","",'Team Card'!$B$10)</f>
        <v>Kyle Haines</v>
      </c>
      <c r="B15" s="68">
        <v>1</v>
      </c>
      <c r="C15" s="69">
        <v>4</v>
      </c>
      <c r="D15" s="69">
        <v>2</v>
      </c>
      <c r="E15" s="69">
        <v>1</v>
      </c>
      <c r="F15" s="69"/>
      <c r="G15" s="69">
        <v>2</v>
      </c>
      <c r="H15" s="69">
        <v>1</v>
      </c>
      <c r="I15" s="69">
        <v>1</v>
      </c>
      <c r="J15" s="70"/>
      <c r="K15" s="49"/>
      <c r="L15" s="67" t="s">
        <v>79</v>
      </c>
      <c r="M15" s="49">
        <v>0</v>
      </c>
      <c r="N15" s="49"/>
      <c r="BD15" s="31">
        <v>10</v>
      </c>
    </row>
    <row r="16" spans="1:56" ht="20.25" customHeight="1">
      <c r="A16" s="22" t="str">
        <f>IF('Team Card'!$B$11="","",'Team Card'!$B$11)</f>
        <v>Matt Haines</v>
      </c>
      <c r="B16" s="58" t="str">
        <f>IF(OR(GameCard[[#This Row],[PA]]&gt;0,$E$9="Win (FORFEIT)",L16="Yes"),1,"")</f>
        <v/>
      </c>
      <c r="C16" s="33"/>
      <c r="D16" s="33"/>
      <c r="E16" s="33"/>
      <c r="F16" s="33"/>
      <c r="G16" s="33"/>
      <c r="H16" s="33"/>
      <c r="I16" s="33"/>
      <c r="J16" s="34"/>
      <c r="K16" s="49"/>
      <c r="L16" s="66" t="s">
        <v>79</v>
      </c>
      <c r="M16" s="49">
        <v>0</v>
      </c>
      <c r="N16" s="49"/>
      <c r="BD16" s="31">
        <v>11</v>
      </c>
    </row>
    <row r="17" spans="1:56" ht="20.25" customHeight="1">
      <c r="A17" s="12" t="str">
        <f>IF('Team Card'!$B$12="","",'Team Card'!$B$12)</f>
        <v>Tim Malay</v>
      </c>
      <c r="B17" s="68" t="str">
        <f>IF(OR(GameCard[[#This Row],[PA]]&gt;0,$E$9="Win (FORFEIT)",L17="Yes"),1,"")</f>
        <v/>
      </c>
      <c r="C17" s="69"/>
      <c r="D17" s="69"/>
      <c r="E17" s="69"/>
      <c r="F17" s="69"/>
      <c r="G17" s="69"/>
      <c r="H17" s="69"/>
      <c r="I17" s="69"/>
      <c r="J17" s="70"/>
      <c r="K17" s="49"/>
      <c r="L17" s="67" t="s">
        <v>79</v>
      </c>
      <c r="M17" s="49">
        <v>0</v>
      </c>
      <c r="N17" s="49"/>
      <c r="BD17" s="31">
        <v>12</v>
      </c>
    </row>
    <row r="18" spans="1:56" ht="20.25" customHeight="1">
      <c r="A18" s="22" t="str">
        <f>IF('Team Card'!$B$13="","",'Team Card'!$B$13)</f>
        <v>Shaun Malay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79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Chris Jones</v>
      </c>
      <c r="B19" s="68">
        <v>1</v>
      </c>
      <c r="C19" s="69">
        <v>4</v>
      </c>
      <c r="D19" s="69">
        <v>4</v>
      </c>
      <c r="E19" s="69">
        <v>1</v>
      </c>
      <c r="F19" s="69">
        <v>1</v>
      </c>
      <c r="G19" s="69"/>
      <c r="H19" s="69"/>
      <c r="I19" s="69"/>
      <c r="J19" s="70"/>
      <c r="K19" s="49"/>
      <c r="L19" s="67" t="s">
        <v>79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Dennis Sullivan</v>
      </c>
      <c r="B20" s="58">
        <v>1</v>
      </c>
      <c r="C20" s="33">
        <v>4</v>
      </c>
      <c r="D20" s="33">
        <v>4</v>
      </c>
      <c r="E20" s="33">
        <v>3</v>
      </c>
      <c r="F20" s="33">
        <v>1</v>
      </c>
      <c r="G20" s="33"/>
      <c r="H20" s="33"/>
      <c r="I20" s="33"/>
      <c r="J20" s="34"/>
      <c r="K20" s="49"/>
      <c r="L20" s="66" t="s">
        <v>79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Dylan Stone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79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Eric Dube</v>
      </c>
      <c r="B22" s="58" t="str">
        <f>IF(OR(GameCard[[#This Row],[PA]]&gt;0,$E$9="Win (FORFEIT)",L22="Yes"),1,"")</f>
        <v/>
      </c>
      <c r="C22" s="33"/>
      <c r="D22" s="33"/>
      <c r="E22" s="33"/>
      <c r="F22" s="33"/>
      <c r="G22" s="33"/>
      <c r="H22" s="33"/>
      <c r="I22" s="33"/>
      <c r="J22" s="34"/>
      <c r="K22" s="49"/>
      <c r="L22" s="66" t="s">
        <v>79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Scott Brown</v>
      </c>
      <c r="B23" s="68">
        <v>1</v>
      </c>
      <c r="C23" s="69">
        <v>4</v>
      </c>
      <c r="D23" s="69">
        <v>3</v>
      </c>
      <c r="E23" s="69">
        <v>1</v>
      </c>
      <c r="F23" s="69">
        <v>1</v>
      </c>
      <c r="G23" s="69">
        <v>3</v>
      </c>
      <c r="H23" s="69">
        <v>1</v>
      </c>
      <c r="I23" s="69"/>
      <c r="J23" s="70"/>
      <c r="K23" s="49"/>
      <c r="L23" s="67" t="s">
        <v>79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Mark Smuda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79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M. Cisi</v>
      </c>
      <c r="B25" s="68">
        <v>1</v>
      </c>
      <c r="C25" s="69">
        <v>4</v>
      </c>
      <c r="D25" s="69">
        <v>4</v>
      </c>
      <c r="E25" s="69">
        <v>0</v>
      </c>
      <c r="F25" s="69"/>
      <c r="G25" s="69"/>
      <c r="H25" s="69"/>
      <c r="I25" s="69"/>
      <c r="J25" s="70"/>
      <c r="K25" s="49"/>
      <c r="L25" s="67" t="s">
        <v>79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John Davis</v>
      </c>
      <c r="B26" s="58">
        <v>1</v>
      </c>
      <c r="C26" s="33">
        <v>4</v>
      </c>
      <c r="D26" s="33">
        <v>3</v>
      </c>
      <c r="E26" s="33">
        <v>3</v>
      </c>
      <c r="F26" s="33">
        <v>4</v>
      </c>
      <c r="G26" s="33">
        <v>1</v>
      </c>
      <c r="H26" s="33"/>
      <c r="I26" s="33">
        <v>1</v>
      </c>
      <c r="J26" s="34"/>
      <c r="K26" s="49"/>
      <c r="L26" s="66" t="s">
        <v>79</v>
      </c>
      <c r="M26" s="49">
        <v>0</v>
      </c>
      <c r="N26" s="49"/>
    </row>
    <row r="27" spans="1:56" ht="20.25" customHeight="1">
      <c r="A27" s="12" t="str">
        <f>IF('Team Card'!$B$22="","",'Team Card'!$B$22)</f>
        <v>Anthony Scavo</v>
      </c>
      <c r="B27" s="68">
        <v>1</v>
      </c>
      <c r="C27" s="69">
        <v>4</v>
      </c>
      <c r="D27" s="69">
        <v>3</v>
      </c>
      <c r="E27" s="69">
        <v>3</v>
      </c>
      <c r="F27" s="69">
        <v>2</v>
      </c>
      <c r="G27" s="69">
        <v>3</v>
      </c>
      <c r="H27" s="69"/>
      <c r="I27" s="69">
        <v>1</v>
      </c>
      <c r="J27" s="70"/>
      <c r="K27" s="49"/>
      <c r="L27" s="67" t="s">
        <v>79</v>
      </c>
      <c r="M27" s="49">
        <v>0</v>
      </c>
      <c r="N27" s="49"/>
    </row>
    <row r="28" spans="1:56" ht="20.25" customHeight="1">
      <c r="A28" s="22" t="str">
        <f>IF('Team Card'!$B$23="","",'Team Card'!$B$23)</f>
        <v>Jason Heibeck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79</v>
      </c>
      <c r="M28" s="49">
        <v>0</v>
      </c>
      <c r="N28" s="49"/>
    </row>
    <row r="29" spans="1:56" ht="20.25" customHeight="1">
      <c r="A29" s="12" t="str">
        <f>IF('Team Card'!$B$24="","",'Team Card'!$B$24)</f>
        <v>Sean Heibeck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79</v>
      </c>
      <c r="M29" s="49">
        <v>0</v>
      </c>
      <c r="N29" s="49"/>
    </row>
    <row r="30" spans="1:56" ht="20.25" customHeight="1">
      <c r="A30" s="22" t="str">
        <f>IF('Team Card'!$B$25="","",'Team Card'!$B$25)</f>
        <v>Mike Granscog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79</v>
      </c>
      <c r="M30" s="49">
        <v>0</v>
      </c>
      <c r="N30" s="49"/>
    </row>
    <row r="31" spans="1:56" ht="20.25" customHeight="1">
      <c r="A31" s="12" t="str">
        <f>IF('Team Card'!$B$26="","",'Team Card'!$B$26)</f>
        <v>Steve Santorella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79</v>
      </c>
      <c r="M31" s="49">
        <v>0</v>
      </c>
      <c r="N31" s="49"/>
    </row>
    <row r="32" spans="1:56" ht="20.25" customHeight="1">
      <c r="A32" s="22" t="str">
        <f>IF('Team Card'!$B$27="","",'Team Card'!$B$27)</f>
        <v>Brandon Kaufman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79</v>
      </c>
      <c r="M32" s="49">
        <v>0</v>
      </c>
      <c r="N32" s="49"/>
    </row>
    <row r="33" spans="1:14" ht="20.25" customHeight="1">
      <c r="A33" s="12" t="str">
        <f>IF('Team Card'!$B$28="","",'Team Card'!$B$28)</f>
        <v>Adam Zandri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79</v>
      </c>
      <c r="M33" s="49">
        <v>0</v>
      </c>
      <c r="N33" s="49"/>
    </row>
    <row r="34" spans="1:14" ht="20.25" customHeight="1">
      <c r="A34" s="22" t="str">
        <f>IF('Team Card'!$B$29="","",'Team Card'!$B$29)</f>
        <v>M Smuda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79</v>
      </c>
      <c r="M34" s="49">
        <v>0</v>
      </c>
      <c r="N34" s="49"/>
    </row>
    <row r="35" spans="1:14" ht="20.25" customHeight="1">
      <c r="A35" s="12" t="str">
        <f>IF('Team Card'!$B$30="","",'Team Card'!$B$30)</f>
        <v>Matt Lisi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79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>Sean Malay</v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79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39</v>
      </c>
      <c r="D37" s="45">
        <f t="shared" si="0"/>
        <v>32</v>
      </c>
      <c r="E37" s="44">
        <f t="shared" si="0"/>
        <v>18</v>
      </c>
      <c r="F37" s="44">
        <f t="shared" si="0"/>
        <v>12</v>
      </c>
      <c r="G37" s="44">
        <f t="shared" si="0"/>
        <v>11</v>
      </c>
      <c r="H37" s="44">
        <f t="shared" si="0"/>
        <v>2</v>
      </c>
      <c r="I37" s="44">
        <f t="shared" si="0"/>
        <v>3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5" t="s">
        <v>18</v>
      </c>
      <c r="B39" s="85"/>
      <c r="C39" s="85"/>
      <c r="D39" s="85"/>
      <c r="E39" s="85"/>
      <c r="F39" s="85"/>
      <c r="G39" s="85"/>
      <c r="H39" s="85"/>
      <c r="I39" s="85"/>
      <c r="J39" s="85"/>
      <c r="K39" s="49"/>
      <c r="L39" s="49"/>
      <c r="M39" s="49">
        <v>0</v>
      </c>
      <c r="N39" s="49"/>
    </row>
    <row r="40" spans="1:14" ht="20.25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8">
        <v>42865</v>
      </c>
      <c r="C41" s="88"/>
      <c r="D41" s="13" t="s">
        <v>37</v>
      </c>
      <c r="E41" s="89" t="s">
        <v>45</v>
      </c>
      <c r="F41" s="89"/>
      <c r="G41" s="23" t="s">
        <v>12</v>
      </c>
      <c r="H41" s="84" t="s">
        <v>42</v>
      </c>
      <c r="I41" s="84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76</v>
      </c>
      <c r="M43" s="49">
        <v>0</v>
      </c>
      <c r="N43" s="49"/>
    </row>
    <row r="44" spans="1:14" ht="20.25" customHeight="1">
      <c r="A44" s="22" t="str">
        <f>IF('Team Card'!$B$7="","",'Team Card'!$B$7)</f>
        <v>Tom Keneally</v>
      </c>
      <c r="B44" s="58">
        <v>1</v>
      </c>
      <c r="C44" s="33">
        <v>5</v>
      </c>
      <c r="D44" s="33">
        <v>5</v>
      </c>
      <c r="E44" s="33">
        <v>2</v>
      </c>
      <c r="F44" s="33">
        <v>2</v>
      </c>
      <c r="G44" s="33">
        <v>2</v>
      </c>
      <c r="H44" s="33"/>
      <c r="I44" s="33"/>
      <c r="J44" s="34"/>
      <c r="K44" s="49"/>
      <c r="L44" s="66" t="s">
        <v>79</v>
      </c>
      <c r="M44" s="49">
        <v>0</v>
      </c>
      <c r="N44" s="49"/>
    </row>
    <row r="45" spans="1:14" ht="20.25" customHeight="1">
      <c r="A45" s="12" t="str">
        <f>IF('Team Card'!$B$8="","",'Team Card'!$B$8)</f>
        <v>Bryan Keneally</v>
      </c>
      <c r="B45" s="68">
        <v>1</v>
      </c>
      <c r="C45" s="69">
        <v>5</v>
      </c>
      <c r="D45" s="69">
        <v>5</v>
      </c>
      <c r="E45" s="69">
        <v>1</v>
      </c>
      <c r="F45" s="69"/>
      <c r="G45" s="69">
        <v>1</v>
      </c>
      <c r="H45" s="69"/>
      <c r="I45" s="69"/>
      <c r="J45" s="70"/>
      <c r="K45" s="49"/>
      <c r="L45" s="67" t="s">
        <v>79</v>
      </c>
      <c r="M45" s="49">
        <v>0</v>
      </c>
      <c r="N45" s="49"/>
    </row>
    <row r="46" spans="1:14" ht="20.25" customHeight="1">
      <c r="A46" s="22" t="str">
        <f>IF('Team Card'!$B$9="","",'Team Card'!$B$9)</f>
        <v>Marc Nizzardo</v>
      </c>
      <c r="B46" s="58">
        <v>1</v>
      </c>
      <c r="C46" s="33">
        <v>5</v>
      </c>
      <c r="D46" s="33">
        <v>5</v>
      </c>
      <c r="E46" s="33">
        <v>2</v>
      </c>
      <c r="F46" s="33"/>
      <c r="G46" s="33"/>
      <c r="H46" s="33"/>
      <c r="I46" s="33"/>
      <c r="J46" s="34"/>
      <c r="K46" s="49"/>
      <c r="L46" s="66" t="s">
        <v>79</v>
      </c>
      <c r="M46" s="49">
        <v>0</v>
      </c>
      <c r="N46" s="49"/>
    </row>
    <row r="47" spans="1:14" ht="20.25" customHeight="1">
      <c r="A47" s="12" t="str">
        <f>IF('Team Card'!$B$10="","",'Team Card'!$B$10)</f>
        <v>Kyle Haines</v>
      </c>
      <c r="B47" s="68" t="str">
        <f>IF(OR(GameCard3[[#This Row],[PA]]&gt;0,$E$41="Win (FORFEIT)",L47="Yes"),1,"")</f>
        <v/>
      </c>
      <c r="C47" s="69"/>
      <c r="D47" s="69"/>
      <c r="E47" s="69"/>
      <c r="F47" s="69"/>
      <c r="G47" s="69"/>
      <c r="H47" s="69"/>
      <c r="I47" s="69"/>
      <c r="J47" s="70"/>
      <c r="K47" s="49"/>
      <c r="L47" s="67" t="s">
        <v>79</v>
      </c>
      <c r="M47" s="49">
        <v>0</v>
      </c>
      <c r="N47" s="49"/>
    </row>
    <row r="48" spans="1:14" ht="20.25" customHeight="1">
      <c r="A48" s="22" t="str">
        <f>IF('Team Card'!$B$11="","",'Team Card'!$B$11)</f>
        <v>Matt Haines</v>
      </c>
      <c r="B48" s="58">
        <v>1</v>
      </c>
      <c r="C48" s="33">
        <v>4</v>
      </c>
      <c r="D48" s="33">
        <v>4</v>
      </c>
      <c r="E48" s="33">
        <v>2</v>
      </c>
      <c r="F48" s="33"/>
      <c r="G48" s="33">
        <v>1</v>
      </c>
      <c r="H48" s="33"/>
      <c r="I48" s="33">
        <v>1</v>
      </c>
      <c r="J48" s="34"/>
      <c r="K48" s="49"/>
      <c r="L48" s="66" t="s">
        <v>79</v>
      </c>
      <c r="M48" s="49">
        <v>0</v>
      </c>
      <c r="N48" s="49"/>
    </row>
    <row r="49" spans="1:14" ht="20.25" customHeight="1">
      <c r="A49" s="12" t="str">
        <f>IF('Team Card'!$B$12="","",'Team Card'!$B$12)</f>
        <v>Tim Malay</v>
      </c>
      <c r="B49" s="68" t="str">
        <f>IF(OR(GameCard3[[#This Row],[PA]]&gt;0,$E$41="Win (FORFEIT)",L49="Yes"),1,"")</f>
        <v/>
      </c>
      <c r="C49" s="69"/>
      <c r="D49" s="69"/>
      <c r="E49" s="69"/>
      <c r="F49" s="69"/>
      <c r="G49" s="69"/>
      <c r="H49" s="69"/>
      <c r="I49" s="69"/>
      <c r="J49" s="70"/>
      <c r="K49" s="49"/>
      <c r="L49" s="67" t="s">
        <v>79</v>
      </c>
      <c r="M49" s="49">
        <v>0</v>
      </c>
      <c r="N49" s="49"/>
    </row>
    <row r="50" spans="1:14" ht="20.25" customHeight="1">
      <c r="A50" s="22" t="str">
        <f>IF('Team Card'!$B$13="","",'Team Card'!$B$13)</f>
        <v>Shaun Malay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79</v>
      </c>
      <c r="M50" s="49">
        <v>0</v>
      </c>
      <c r="N50" s="49"/>
    </row>
    <row r="51" spans="1:14" ht="20.25" customHeight="1">
      <c r="A51" s="12" t="str">
        <f>IF('Team Card'!$B$14="","",'Team Card'!$B$14)</f>
        <v>Chris Jones</v>
      </c>
      <c r="B51" s="68">
        <v>1</v>
      </c>
      <c r="C51" s="69">
        <v>5</v>
      </c>
      <c r="D51" s="69">
        <v>5</v>
      </c>
      <c r="E51" s="69">
        <v>4</v>
      </c>
      <c r="F51" s="69">
        <v>4</v>
      </c>
      <c r="G51" s="69">
        <v>1</v>
      </c>
      <c r="H51" s="69"/>
      <c r="I51" s="69"/>
      <c r="J51" s="70"/>
      <c r="K51" s="49"/>
      <c r="L51" s="67" t="s">
        <v>79</v>
      </c>
      <c r="M51" s="49">
        <v>0</v>
      </c>
      <c r="N51" s="49"/>
    </row>
    <row r="52" spans="1:14" ht="20.25" customHeight="1">
      <c r="A52" s="22" t="str">
        <f>IF('Team Card'!$B$15="","",'Team Card'!$B$15)</f>
        <v>Dennis Sullivan</v>
      </c>
      <c r="B52" s="58">
        <v>1</v>
      </c>
      <c r="C52" s="33">
        <v>5</v>
      </c>
      <c r="D52" s="33">
        <v>5</v>
      </c>
      <c r="E52" s="33">
        <v>3</v>
      </c>
      <c r="F52" s="33">
        <v>1</v>
      </c>
      <c r="G52" s="33">
        <v>3</v>
      </c>
      <c r="H52" s="33"/>
      <c r="I52" s="33"/>
      <c r="J52" s="34"/>
      <c r="K52" s="49"/>
      <c r="L52" s="66" t="s">
        <v>79</v>
      </c>
      <c r="M52" s="49">
        <v>0</v>
      </c>
      <c r="N52" s="49"/>
    </row>
    <row r="53" spans="1:14" ht="20.25" customHeight="1">
      <c r="A53" s="12" t="str">
        <f>IF('Team Card'!$B$16="","",'Team Card'!$B$16)</f>
        <v>Dylan Stone</v>
      </c>
      <c r="B53" s="68">
        <v>1</v>
      </c>
      <c r="C53" s="69">
        <v>5</v>
      </c>
      <c r="D53" s="69">
        <v>4</v>
      </c>
      <c r="E53" s="69">
        <v>2</v>
      </c>
      <c r="F53" s="69">
        <v>3</v>
      </c>
      <c r="G53" s="69"/>
      <c r="H53" s="69"/>
      <c r="I53" s="69">
        <v>1</v>
      </c>
      <c r="J53" s="70"/>
      <c r="K53" s="49"/>
      <c r="L53" s="67" t="s">
        <v>79</v>
      </c>
      <c r="M53" s="49">
        <v>0</v>
      </c>
      <c r="N53" s="49"/>
    </row>
    <row r="54" spans="1:14" ht="20.25" customHeight="1">
      <c r="A54" s="22" t="str">
        <f>IF('Team Card'!$B$17="","",'Team Card'!$B$17)</f>
        <v>Eric Dube</v>
      </c>
      <c r="B54" s="58" t="str">
        <f>IF(OR(GameCard3[[#This Row],[PA]]&gt;0,$E$41="Win (FORFEIT)",L54="Yes"),1,"")</f>
        <v/>
      </c>
      <c r="C54" s="33"/>
      <c r="D54" s="33"/>
      <c r="E54" s="33"/>
      <c r="F54" s="33"/>
      <c r="G54" s="33"/>
      <c r="H54" s="33"/>
      <c r="I54" s="33"/>
      <c r="J54" s="34"/>
      <c r="K54" s="49"/>
      <c r="L54" s="66" t="s">
        <v>79</v>
      </c>
      <c r="M54" s="49">
        <v>0</v>
      </c>
      <c r="N54" s="49"/>
    </row>
    <row r="55" spans="1:14" ht="20.25" customHeight="1">
      <c r="A55" s="12" t="str">
        <f>IF('Team Card'!$B$18="","",'Team Card'!$B$18)</f>
        <v>Scott Brown</v>
      </c>
      <c r="B55" s="68">
        <v>1</v>
      </c>
      <c r="C55" s="69">
        <v>5</v>
      </c>
      <c r="D55" s="69">
        <v>5</v>
      </c>
      <c r="E55" s="69">
        <v>2</v>
      </c>
      <c r="F55" s="69">
        <v>2</v>
      </c>
      <c r="G55" s="69">
        <v>1</v>
      </c>
      <c r="H55" s="69"/>
      <c r="I55" s="69"/>
      <c r="J55" s="70"/>
      <c r="K55" s="49"/>
      <c r="L55" s="67" t="s">
        <v>79</v>
      </c>
      <c r="M55" s="49">
        <v>0</v>
      </c>
      <c r="N55" s="49"/>
    </row>
    <row r="56" spans="1:14" ht="20.25" customHeight="1">
      <c r="A56" s="22" t="str">
        <f>IF('Team Card'!$B$19="","",'Team Card'!$B$19)</f>
        <v>Mark Smuda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79</v>
      </c>
      <c r="M56" s="49">
        <v>0</v>
      </c>
      <c r="N56" s="49"/>
    </row>
    <row r="57" spans="1:14" ht="20.25" customHeight="1">
      <c r="A57" s="12" t="str">
        <f>IF('Team Card'!$B$20="","",'Team Card'!$B$20)</f>
        <v>M. Cisi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79</v>
      </c>
      <c r="M57" s="49">
        <v>0</v>
      </c>
      <c r="N57" s="49"/>
    </row>
    <row r="58" spans="1:14" ht="20.25" customHeight="1">
      <c r="A58" s="22" t="str">
        <f>IF('Team Card'!$B$21="","",'Team Card'!$B$21)</f>
        <v>John Davis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79</v>
      </c>
      <c r="M58" s="49">
        <v>0</v>
      </c>
      <c r="N58" s="49"/>
    </row>
    <row r="59" spans="1:14" ht="20.25" customHeight="1">
      <c r="A59" s="12" t="str">
        <f>IF('Team Card'!$B$22="","",'Team Card'!$B$22)</f>
        <v>Anthony Scavo</v>
      </c>
      <c r="B59" s="68">
        <v>1</v>
      </c>
      <c r="C59" s="69">
        <v>5</v>
      </c>
      <c r="D59" s="69">
        <v>5</v>
      </c>
      <c r="E59" s="69">
        <v>5</v>
      </c>
      <c r="F59" s="69">
        <v>3</v>
      </c>
      <c r="G59" s="69">
        <v>4</v>
      </c>
      <c r="H59" s="69"/>
      <c r="I59" s="69"/>
      <c r="J59" s="70"/>
      <c r="K59" s="49"/>
      <c r="L59" s="67" t="s">
        <v>79</v>
      </c>
      <c r="M59" s="49">
        <v>0</v>
      </c>
      <c r="N59" s="49"/>
    </row>
    <row r="60" spans="1:14" ht="20.25" customHeight="1">
      <c r="A60" s="22" t="str">
        <f>IF('Team Card'!$B$23="","",'Team Card'!$B$23)</f>
        <v>Jason Heibeck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79</v>
      </c>
      <c r="M60" s="49">
        <v>0</v>
      </c>
      <c r="N60" s="49"/>
    </row>
    <row r="61" spans="1:14" ht="20.25" customHeight="1">
      <c r="A61" s="12" t="str">
        <f>IF('Team Card'!$B$24="","",'Team Card'!$B$24)</f>
        <v>Sean Heibeck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79</v>
      </c>
      <c r="M61" s="49">
        <v>0</v>
      </c>
      <c r="N61" s="49"/>
    </row>
    <row r="62" spans="1:14" ht="20.25" customHeight="1">
      <c r="A62" s="22" t="str">
        <f>IF('Team Card'!$B$25="","",'Team Card'!$B$25)</f>
        <v>Mike Granscog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79</v>
      </c>
      <c r="M62" s="49">
        <v>0</v>
      </c>
      <c r="N62" s="49"/>
    </row>
    <row r="63" spans="1:14" ht="20.25" customHeight="1">
      <c r="A63" s="12" t="str">
        <f>IF('Team Card'!$B$26="","",'Team Card'!$B$26)</f>
        <v>Steve Santorella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79</v>
      </c>
      <c r="M63" s="49">
        <v>0</v>
      </c>
      <c r="N63" s="49"/>
    </row>
    <row r="64" spans="1:14" ht="20.25" customHeight="1">
      <c r="A64" s="22" t="str">
        <f>IF('Team Card'!$B$27="","",'Team Card'!$B$27)</f>
        <v>Brandon Kaufman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79</v>
      </c>
      <c r="M64" s="49">
        <v>0</v>
      </c>
      <c r="N64" s="49"/>
    </row>
    <row r="65" spans="1:14" ht="20.25" customHeight="1">
      <c r="A65" s="12" t="str">
        <f>IF('Team Card'!$B$28="","",'Team Card'!$B$28)</f>
        <v>Adam Zandri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79</v>
      </c>
      <c r="M65" s="49">
        <v>0</v>
      </c>
      <c r="N65" s="49"/>
    </row>
    <row r="66" spans="1:14" ht="20.25" customHeight="1">
      <c r="A66" s="22" t="str">
        <f>IF('Team Card'!$B$29="","",'Team Card'!$B$29)</f>
        <v>M Smuda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79</v>
      </c>
      <c r="M66" s="49">
        <v>0</v>
      </c>
      <c r="N66" s="49"/>
    </row>
    <row r="67" spans="1:14" ht="20.25" customHeight="1">
      <c r="A67" s="12" t="str">
        <f>IF('Team Card'!$B$30="","",'Team Card'!$B$30)</f>
        <v>Matt Lisi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79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>Sean Malay</v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79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44</v>
      </c>
      <c r="D69" s="45">
        <f t="shared" ref="D69" si="2">SUM(D44:D68)</f>
        <v>43</v>
      </c>
      <c r="E69" s="44">
        <f t="shared" ref="E69" si="3">SUM(E44:E68)</f>
        <v>23</v>
      </c>
      <c r="F69" s="44">
        <f t="shared" ref="F69" si="4">SUM(F44:F68)</f>
        <v>15</v>
      </c>
      <c r="G69" s="44">
        <f t="shared" ref="G69" si="5">SUM(G44:G68)</f>
        <v>13</v>
      </c>
      <c r="H69" s="44">
        <f t="shared" ref="H69" si="6">SUM(H44:H68)</f>
        <v>0</v>
      </c>
      <c r="I69" s="44">
        <f t="shared" ref="I69" si="7">SUM(I44:I68)</f>
        <v>2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5" t="s">
        <v>19</v>
      </c>
      <c r="B71" s="85"/>
      <c r="C71" s="85"/>
      <c r="D71" s="85"/>
      <c r="E71" s="85"/>
      <c r="F71" s="85"/>
      <c r="G71" s="85"/>
      <c r="H71" s="85"/>
      <c r="I71" s="85"/>
      <c r="J71" s="85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8">
        <v>42872</v>
      </c>
      <c r="C73" s="88"/>
      <c r="D73" s="13" t="s">
        <v>37</v>
      </c>
      <c r="E73" s="89" t="s">
        <v>44</v>
      </c>
      <c r="F73" s="89"/>
      <c r="G73" s="23" t="s">
        <v>12</v>
      </c>
      <c r="H73" s="84" t="s">
        <v>39</v>
      </c>
      <c r="I73" s="84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76</v>
      </c>
      <c r="M75" s="49">
        <v>0</v>
      </c>
      <c r="N75" s="49"/>
    </row>
    <row r="76" spans="1:14" ht="20.25" customHeight="1">
      <c r="A76" s="22" t="str">
        <f>IF('Team Card'!$B$7="","",'Team Card'!$B$7)</f>
        <v>Tom Keneally</v>
      </c>
      <c r="B76" s="58">
        <v>1</v>
      </c>
      <c r="C76" s="33">
        <v>5</v>
      </c>
      <c r="D76" s="33">
        <v>5</v>
      </c>
      <c r="E76" s="33">
        <v>2</v>
      </c>
      <c r="F76" s="33"/>
      <c r="G76" s="33">
        <v>1</v>
      </c>
      <c r="H76" s="33"/>
      <c r="I76" s="33"/>
      <c r="J76" s="34"/>
      <c r="K76" s="49"/>
      <c r="L76" s="66" t="s">
        <v>79</v>
      </c>
      <c r="M76" s="49">
        <v>0</v>
      </c>
      <c r="N76" s="49"/>
    </row>
    <row r="77" spans="1:14" ht="20.25" customHeight="1">
      <c r="A77" s="12" t="str">
        <f>IF('Team Card'!$B$8="","",'Team Card'!$B$8)</f>
        <v>Bryan Keneally</v>
      </c>
      <c r="B77" s="68">
        <v>1</v>
      </c>
      <c r="C77" s="69">
        <v>4</v>
      </c>
      <c r="D77" s="69">
        <v>4</v>
      </c>
      <c r="E77" s="69">
        <v>3</v>
      </c>
      <c r="F77" s="69">
        <v>3</v>
      </c>
      <c r="G77" s="69">
        <v>2</v>
      </c>
      <c r="H77" s="69"/>
      <c r="I77" s="69"/>
      <c r="J77" s="70"/>
      <c r="K77" s="49"/>
      <c r="L77" s="67" t="s">
        <v>79</v>
      </c>
      <c r="M77" s="49">
        <v>0</v>
      </c>
      <c r="N77" s="49"/>
    </row>
    <row r="78" spans="1:14" ht="20.25" customHeight="1">
      <c r="A78" s="22" t="str">
        <f>IF('Team Card'!$B$9="","",'Team Card'!$B$9)</f>
        <v>Marc Nizzardo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79</v>
      </c>
      <c r="M78" s="49">
        <v>0</v>
      </c>
      <c r="N78" s="49"/>
    </row>
    <row r="79" spans="1:14" ht="20.25" customHeight="1">
      <c r="A79" s="12" t="str">
        <f>IF('Team Card'!$B$10="","",'Team Card'!$B$10)</f>
        <v>Kyle Haines</v>
      </c>
      <c r="B79" s="68">
        <v>1</v>
      </c>
      <c r="C79" s="69">
        <v>5</v>
      </c>
      <c r="D79" s="69">
        <v>5</v>
      </c>
      <c r="E79" s="69">
        <v>0</v>
      </c>
      <c r="F79" s="69">
        <v>1</v>
      </c>
      <c r="G79" s="69"/>
      <c r="H79" s="69"/>
      <c r="I79" s="69"/>
      <c r="J79" s="70"/>
      <c r="K79" s="49"/>
      <c r="L79" s="67" t="s">
        <v>79</v>
      </c>
      <c r="M79" s="49">
        <v>0</v>
      </c>
      <c r="N79" s="49"/>
    </row>
    <row r="80" spans="1:14" ht="20.25" customHeight="1">
      <c r="A80" s="22" t="str">
        <f>IF('Team Card'!$B$11="","",'Team Card'!$B$11)</f>
        <v>Matt Haines</v>
      </c>
      <c r="B80" s="58">
        <v>1</v>
      </c>
      <c r="C80" s="33">
        <v>4</v>
      </c>
      <c r="D80" s="33">
        <v>4</v>
      </c>
      <c r="E80" s="33">
        <v>1</v>
      </c>
      <c r="F80" s="33">
        <v>1</v>
      </c>
      <c r="G80" s="33"/>
      <c r="H80" s="33"/>
      <c r="I80" s="33"/>
      <c r="J80" s="34"/>
      <c r="K80" s="49"/>
      <c r="L80" s="66" t="s">
        <v>79</v>
      </c>
      <c r="M80" s="49">
        <v>0</v>
      </c>
      <c r="N80" s="49"/>
    </row>
    <row r="81" spans="1:14" ht="20.25" customHeight="1">
      <c r="A81" s="12" t="str">
        <f>IF('Team Card'!$B$12="","",'Team Card'!$B$12)</f>
        <v>Tim Malay</v>
      </c>
      <c r="B81" s="68" t="str">
        <f>IF(OR(GameCard4[[#This Row],[PA]]&gt;0,$E$73="Win (FORFEIT)",L81="Yes"),1,"")</f>
        <v/>
      </c>
      <c r="C81" s="69"/>
      <c r="D81" s="69"/>
      <c r="E81" s="69"/>
      <c r="F81" s="69"/>
      <c r="G81" s="69"/>
      <c r="H81" s="69"/>
      <c r="I81" s="69"/>
      <c r="J81" s="70"/>
      <c r="K81" s="49"/>
      <c r="L81" s="67" t="s">
        <v>79</v>
      </c>
      <c r="M81" s="49">
        <v>0</v>
      </c>
      <c r="N81" s="49"/>
    </row>
    <row r="82" spans="1:14" ht="20.25" customHeight="1">
      <c r="A82" s="22" t="str">
        <f>IF('Team Card'!$B$13="","",'Team Card'!$B$13)</f>
        <v>Shaun Malay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79</v>
      </c>
      <c r="M82" s="49">
        <v>0</v>
      </c>
      <c r="N82" s="49"/>
    </row>
    <row r="83" spans="1:14" ht="20.25" customHeight="1">
      <c r="A83" s="12" t="str">
        <f>IF('Team Card'!$B$14="","",'Team Card'!$B$14)</f>
        <v>Chris Jones</v>
      </c>
      <c r="B83" s="68">
        <v>1</v>
      </c>
      <c r="C83" s="69">
        <v>5</v>
      </c>
      <c r="D83" s="69">
        <v>5</v>
      </c>
      <c r="E83" s="69">
        <v>5</v>
      </c>
      <c r="F83" s="69">
        <v>3</v>
      </c>
      <c r="G83" s="69">
        <v>5</v>
      </c>
      <c r="H83" s="69"/>
      <c r="I83" s="69"/>
      <c r="J83" s="70"/>
      <c r="K83" s="49"/>
      <c r="L83" s="67" t="s">
        <v>79</v>
      </c>
      <c r="M83" s="49">
        <v>0</v>
      </c>
      <c r="N83" s="49"/>
    </row>
    <row r="84" spans="1:14" ht="20.25" customHeight="1">
      <c r="A84" s="22" t="str">
        <f>IF('Team Card'!$B$15="","",'Team Card'!$B$15)</f>
        <v>Dennis Sullivan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79</v>
      </c>
      <c r="M84" s="49">
        <v>0</v>
      </c>
      <c r="N84" s="49"/>
    </row>
    <row r="85" spans="1:14" ht="20.25" customHeight="1">
      <c r="A85" s="12" t="str">
        <f>IF('Team Card'!$B$16="","",'Team Card'!$B$16)</f>
        <v>Dylan Stone</v>
      </c>
      <c r="B85" s="68">
        <v>1</v>
      </c>
      <c r="C85" s="69">
        <v>5</v>
      </c>
      <c r="D85" s="69">
        <v>4</v>
      </c>
      <c r="E85" s="69">
        <v>2</v>
      </c>
      <c r="F85" s="69">
        <v>3</v>
      </c>
      <c r="G85" s="69">
        <v>2</v>
      </c>
      <c r="H85" s="69">
        <v>1</v>
      </c>
      <c r="I85" s="69"/>
      <c r="J85" s="70"/>
      <c r="K85" s="49"/>
      <c r="L85" s="67" t="s">
        <v>79</v>
      </c>
      <c r="M85" s="49">
        <v>0</v>
      </c>
      <c r="N85" s="49"/>
    </row>
    <row r="86" spans="1:14" ht="20.25" customHeight="1">
      <c r="A86" s="22" t="str">
        <f>IF('Team Card'!$B$17="","",'Team Card'!$B$17)</f>
        <v>Eric Dube</v>
      </c>
      <c r="B86" s="58" t="str">
        <f>IF(OR(GameCard4[[#This Row],[PA]]&gt;0,$E$73="Win (FORFEIT)",L86="Yes"),1,"")</f>
        <v/>
      </c>
      <c r="C86" s="33"/>
      <c r="D86" s="33"/>
      <c r="E86" s="33"/>
      <c r="F86" s="33"/>
      <c r="G86" s="33"/>
      <c r="H86" s="33"/>
      <c r="I86" s="33"/>
      <c r="J86" s="34"/>
      <c r="K86" s="49"/>
      <c r="L86" s="66" t="s">
        <v>79</v>
      </c>
      <c r="M86" s="49">
        <v>0</v>
      </c>
      <c r="N86" s="49"/>
    </row>
    <row r="87" spans="1:14" ht="20.25" customHeight="1">
      <c r="A87" s="12" t="str">
        <f>IF('Team Card'!$B$18="","",'Team Card'!$B$18)</f>
        <v>Scott Brown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79</v>
      </c>
      <c r="M87" s="49">
        <v>0</v>
      </c>
      <c r="N87" s="49"/>
    </row>
    <row r="88" spans="1:14" ht="20.25" customHeight="1">
      <c r="A88" s="22" t="str">
        <f>IF('Team Card'!$B$19="","",'Team Card'!$B$19)</f>
        <v>Mark Smuda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79</v>
      </c>
      <c r="M88" s="49">
        <v>0</v>
      </c>
      <c r="N88" s="49"/>
    </row>
    <row r="89" spans="1:14" ht="20.25" customHeight="1">
      <c r="A89" s="12" t="str">
        <f>IF('Team Card'!$B$20="","",'Team Card'!$B$20)</f>
        <v>M. Cisi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79</v>
      </c>
      <c r="M89" s="49">
        <v>0</v>
      </c>
      <c r="N89" s="49"/>
    </row>
    <row r="90" spans="1:14" ht="20.25" customHeight="1">
      <c r="A90" s="22" t="str">
        <f>IF('Team Card'!$B$21="","",'Team Card'!$B$21)</f>
        <v>John Davis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79</v>
      </c>
      <c r="M90" s="49">
        <v>0</v>
      </c>
      <c r="N90" s="49"/>
    </row>
    <row r="91" spans="1:14" ht="20.25" customHeight="1">
      <c r="A91" s="12" t="str">
        <f>IF('Team Card'!$B$22="","",'Team Card'!$B$22)</f>
        <v>Anthony Scavo</v>
      </c>
      <c r="B91" s="68">
        <v>1</v>
      </c>
      <c r="C91" s="69">
        <v>5</v>
      </c>
      <c r="D91" s="69">
        <v>5</v>
      </c>
      <c r="E91" s="69">
        <v>4</v>
      </c>
      <c r="F91" s="69">
        <v>2</v>
      </c>
      <c r="G91" s="69">
        <v>2</v>
      </c>
      <c r="H91" s="69"/>
      <c r="I91" s="69"/>
      <c r="J91" s="70"/>
      <c r="K91" s="49"/>
      <c r="L91" s="67" t="s">
        <v>79</v>
      </c>
      <c r="M91" s="49">
        <v>0</v>
      </c>
      <c r="N91" s="49"/>
    </row>
    <row r="92" spans="1:14" ht="20.25" customHeight="1">
      <c r="A92" s="22" t="str">
        <f>IF('Team Card'!$B$23="","",'Team Card'!$B$23)</f>
        <v>Jason Heibeck</v>
      </c>
      <c r="B92" s="58">
        <v>1</v>
      </c>
      <c r="C92" s="33">
        <v>5</v>
      </c>
      <c r="D92" s="33">
        <v>4</v>
      </c>
      <c r="E92" s="33">
        <v>1</v>
      </c>
      <c r="F92" s="33"/>
      <c r="G92" s="33">
        <v>3</v>
      </c>
      <c r="H92" s="33">
        <v>1</v>
      </c>
      <c r="I92" s="33"/>
      <c r="J92" s="34"/>
      <c r="K92" s="49"/>
      <c r="L92" s="66" t="s">
        <v>79</v>
      </c>
      <c r="M92" s="49">
        <v>0</v>
      </c>
      <c r="N92" s="49"/>
    </row>
    <row r="93" spans="1:14" ht="20.25" customHeight="1">
      <c r="A93" s="12" t="str">
        <f>IF('Team Card'!$B$24="","",'Team Card'!$B$24)</f>
        <v>Sean Heibeck</v>
      </c>
      <c r="B93" s="68">
        <v>1</v>
      </c>
      <c r="C93" s="69">
        <v>4</v>
      </c>
      <c r="D93" s="69">
        <v>4</v>
      </c>
      <c r="E93" s="69">
        <v>3</v>
      </c>
      <c r="F93" s="69">
        <v>3</v>
      </c>
      <c r="G93" s="69"/>
      <c r="H93" s="69"/>
      <c r="I93" s="69"/>
      <c r="J93" s="70"/>
      <c r="K93" s="49"/>
      <c r="L93" s="67" t="s">
        <v>79</v>
      </c>
      <c r="M93" s="49">
        <v>0</v>
      </c>
      <c r="N93" s="49"/>
    </row>
    <row r="94" spans="1:14" ht="20.25" customHeight="1">
      <c r="A94" s="22" t="str">
        <f>IF('Team Card'!$B$25="","",'Team Card'!$B$25)</f>
        <v>Mike Granscog</v>
      </c>
      <c r="B94" s="58">
        <v>1</v>
      </c>
      <c r="C94" s="33">
        <v>5</v>
      </c>
      <c r="D94" s="33">
        <v>5</v>
      </c>
      <c r="E94" s="33">
        <v>1</v>
      </c>
      <c r="F94" s="33"/>
      <c r="G94" s="33"/>
      <c r="H94" s="33"/>
      <c r="I94" s="33"/>
      <c r="J94" s="34"/>
      <c r="K94" s="49"/>
      <c r="L94" s="66" t="s">
        <v>79</v>
      </c>
      <c r="M94" s="49">
        <v>0</v>
      </c>
      <c r="N94" s="49"/>
    </row>
    <row r="95" spans="1:14" ht="20.25" customHeight="1">
      <c r="A95" s="12" t="str">
        <f>IF('Team Card'!$B$26="","",'Team Card'!$B$26)</f>
        <v>Steve Santorella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79</v>
      </c>
      <c r="M95" s="49">
        <v>0</v>
      </c>
      <c r="N95" s="49"/>
    </row>
    <row r="96" spans="1:14" ht="20.25" customHeight="1">
      <c r="A96" s="22" t="str">
        <f>IF('Team Card'!$B$27="","",'Team Card'!$B$27)</f>
        <v>Brandon Kaufman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79</v>
      </c>
      <c r="M96" s="49">
        <v>0</v>
      </c>
      <c r="N96" s="49"/>
    </row>
    <row r="97" spans="1:14" ht="20.25" customHeight="1">
      <c r="A97" s="12" t="str">
        <f>IF('Team Card'!$B$28="","",'Team Card'!$B$28)</f>
        <v>Adam Zandri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79</v>
      </c>
      <c r="M97" s="49">
        <v>0</v>
      </c>
      <c r="N97" s="49"/>
    </row>
    <row r="98" spans="1:14" ht="20.25" customHeight="1">
      <c r="A98" s="22" t="str">
        <f>IF('Team Card'!$B$29="","",'Team Card'!$B$29)</f>
        <v>M Smuda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79</v>
      </c>
      <c r="M98" s="49">
        <v>0</v>
      </c>
      <c r="N98" s="49"/>
    </row>
    <row r="99" spans="1:14" ht="20.25" customHeight="1">
      <c r="A99" s="12" t="str">
        <f>IF('Team Card'!$B$30="","",'Team Card'!$B$30)</f>
        <v>Matt Lisi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79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>Sean Malay</v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79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47</v>
      </c>
      <c r="D101" s="45">
        <f t="shared" ref="D101" si="10">SUM(D76:D100)</f>
        <v>45</v>
      </c>
      <c r="E101" s="44">
        <f t="shared" ref="E101" si="11">SUM(E76:E100)</f>
        <v>22</v>
      </c>
      <c r="F101" s="44">
        <f t="shared" ref="F101" si="12">SUM(F76:F100)</f>
        <v>16</v>
      </c>
      <c r="G101" s="44">
        <f t="shared" ref="G101" si="13">SUM(G76:G100)</f>
        <v>15</v>
      </c>
      <c r="H101" s="44">
        <f t="shared" ref="H101" si="14">SUM(H76:H100)</f>
        <v>2</v>
      </c>
      <c r="I101" s="44">
        <f t="shared" ref="I101" si="15">SUM(I76:I100)</f>
        <v>0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5" t="s">
        <v>20</v>
      </c>
      <c r="B103" s="85"/>
      <c r="C103" s="85"/>
      <c r="D103" s="85"/>
      <c r="E103" s="85"/>
      <c r="F103" s="85"/>
      <c r="G103" s="85"/>
      <c r="H103" s="85"/>
      <c r="I103" s="85"/>
      <c r="J103" s="85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8">
        <v>42874</v>
      </c>
      <c r="C105" s="88"/>
      <c r="D105" s="13" t="s">
        <v>37</v>
      </c>
      <c r="E105" s="89" t="s">
        <v>73</v>
      </c>
      <c r="F105" s="89"/>
      <c r="G105" s="23" t="s">
        <v>12</v>
      </c>
      <c r="H105" s="84" t="s">
        <v>93</v>
      </c>
      <c r="I105" s="84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76</v>
      </c>
      <c r="M107" s="49">
        <v>0</v>
      </c>
      <c r="N107" s="49"/>
    </row>
    <row r="108" spans="1:14" ht="20.25" customHeight="1">
      <c r="A108" s="22" t="str">
        <f>IF('Team Card'!$B$7="","",'Team Card'!$B$7)</f>
        <v>Tom Keneally</v>
      </c>
      <c r="B108" s="58" t="str">
        <f>IF(OR(GameCard5[[#This Row],[PA]]&gt;0,$E$105="Win (FORFEIT)",L108="Yes"),1,"")</f>
        <v/>
      </c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79</v>
      </c>
      <c r="M108" s="49">
        <v>0</v>
      </c>
      <c r="N108" s="49"/>
    </row>
    <row r="109" spans="1:14" ht="20.25" customHeight="1">
      <c r="A109" s="12" t="str">
        <f>IF('Team Card'!$B$8="","",'Team Card'!$B$8)</f>
        <v>Bryan Keneally</v>
      </c>
      <c r="B109" s="68" t="str">
        <f>IF(OR(GameCard5[[#This Row],[PA]]&gt;0,$E$105="Win (FORFEIT)",L109="Yes"),1,"")</f>
        <v/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79</v>
      </c>
      <c r="M109" s="49">
        <v>0</v>
      </c>
      <c r="N109" s="49"/>
    </row>
    <row r="110" spans="1:14" ht="20.25" customHeight="1">
      <c r="A110" s="22" t="str">
        <f>IF('Team Card'!$B$9="","",'Team Card'!$B$9)</f>
        <v>Marc Nizzardo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79</v>
      </c>
      <c r="M110" s="49">
        <v>0</v>
      </c>
      <c r="N110" s="49"/>
    </row>
    <row r="111" spans="1:14" ht="20.25" customHeight="1">
      <c r="A111" s="12" t="str">
        <f>IF('Team Card'!$B$10="","",'Team Card'!$B$10)</f>
        <v>Kyle Haines</v>
      </c>
      <c r="B111" s="68" t="str">
        <f>IF(OR(GameCard5[[#This Row],[PA]]&gt;0,$E$105="Win (FORFEIT)",L111="Yes"),1,"")</f>
        <v/>
      </c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79</v>
      </c>
      <c r="M111" s="49">
        <v>0</v>
      </c>
      <c r="N111" s="49"/>
    </row>
    <row r="112" spans="1:14" ht="20.25" customHeight="1">
      <c r="A112" s="22" t="str">
        <f>IF('Team Card'!$B$11="","",'Team Card'!$B$11)</f>
        <v>Matt Haines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79</v>
      </c>
      <c r="M112" s="49">
        <v>0</v>
      </c>
      <c r="N112" s="49"/>
    </row>
    <row r="113" spans="1:14" ht="20.25" customHeight="1">
      <c r="A113" s="12" t="str">
        <f>IF('Team Card'!$B$12="","",'Team Card'!$B$12)</f>
        <v>Tim Malay</v>
      </c>
      <c r="B113" s="68" t="str">
        <f>IF(OR(GameCard5[[#This Row],[PA]]&gt;0,$E$105="Win (FORFEIT)",L113="Yes"),1,"")</f>
        <v/>
      </c>
      <c r="C113" s="69"/>
      <c r="D113" s="69"/>
      <c r="E113" s="69"/>
      <c r="F113" s="69"/>
      <c r="G113" s="69"/>
      <c r="H113" s="69"/>
      <c r="I113" s="69"/>
      <c r="J113" s="70"/>
      <c r="K113" s="49"/>
      <c r="L113" s="67" t="s">
        <v>79</v>
      </c>
      <c r="M113" s="49">
        <v>0</v>
      </c>
      <c r="N113" s="49"/>
    </row>
    <row r="114" spans="1:14" ht="20.25" customHeight="1">
      <c r="A114" s="22" t="str">
        <f>IF('Team Card'!$B$13="","",'Team Card'!$B$13)</f>
        <v>Shaun Malay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79</v>
      </c>
      <c r="M114" s="49">
        <v>0</v>
      </c>
      <c r="N114" s="49"/>
    </row>
    <row r="115" spans="1:14" ht="20.25" customHeight="1">
      <c r="A115" s="12" t="str">
        <f>IF('Team Card'!$B$14="","",'Team Card'!$B$14)</f>
        <v>Chris Jones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79</v>
      </c>
      <c r="M115" s="49">
        <v>0</v>
      </c>
      <c r="N115" s="49"/>
    </row>
    <row r="116" spans="1:14" ht="20.25" customHeight="1">
      <c r="A116" s="22" t="str">
        <f>IF('Team Card'!$B$15="","",'Team Card'!$B$15)</f>
        <v>Dennis Sullivan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79</v>
      </c>
      <c r="M116" s="49">
        <v>0</v>
      </c>
      <c r="N116" s="49"/>
    </row>
    <row r="117" spans="1:14" ht="20.25" customHeight="1">
      <c r="A117" s="12" t="str">
        <f>IF('Team Card'!$B$16="","",'Team Card'!$B$16)</f>
        <v>Dylan Stone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79</v>
      </c>
      <c r="M117" s="49">
        <v>0</v>
      </c>
      <c r="N117" s="49"/>
    </row>
    <row r="118" spans="1:14" ht="20.25" customHeight="1">
      <c r="A118" s="22" t="str">
        <f>IF('Team Card'!$B$17="","",'Team Card'!$B$17)</f>
        <v>Eric Dube</v>
      </c>
      <c r="B118" s="58" t="str">
        <f>IF(OR(GameCard5[[#This Row],[PA]]&gt;0,$E$105="Win (FORFEIT)",L118="Yes"),1,"")</f>
        <v/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79</v>
      </c>
      <c r="M118" s="49">
        <v>0</v>
      </c>
      <c r="N118" s="49"/>
    </row>
    <row r="119" spans="1:14" ht="20.25" customHeight="1">
      <c r="A119" s="12" t="str">
        <f>IF('Team Card'!$B$18="","",'Team Card'!$B$18)</f>
        <v>Scott Brown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79</v>
      </c>
      <c r="M119" s="49">
        <v>0</v>
      </c>
      <c r="N119" s="49"/>
    </row>
    <row r="120" spans="1:14" ht="20.25" customHeight="1">
      <c r="A120" s="22" t="str">
        <f>IF('Team Card'!$B$19="","",'Team Card'!$B$19)</f>
        <v>Mark Smuda</v>
      </c>
      <c r="B120" s="58" t="str">
        <f>IF(OR(GameCard5[[#This Row],[PA]]&gt;0,$E$105="Win (FORFEIT)",L120="Yes"),1,"")</f>
        <v/>
      </c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79</v>
      </c>
      <c r="M120" s="49">
        <v>0</v>
      </c>
      <c r="N120" s="49"/>
    </row>
    <row r="121" spans="1:14" ht="20.25" customHeight="1">
      <c r="A121" s="12" t="str">
        <f>IF('Team Card'!$B$20="","",'Team Card'!$B$20)</f>
        <v>M. Cisi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79</v>
      </c>
      <c r="M121" s="49">
        <v>0</v>
      </c>
      <c r="N121" s="49"/>
    </row>
    <row r="122" spans="1:14" ht="20.25" customHeight="1">
      <c r="A122" s="22" t="str">
        <f>IF('Team Card'!$B$21="","",'Team Card'!$B$21)</f>
        <v>John Davis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79</v>
      </c>
      <c r="M122" s="49">
        <v>0</v>
      </c>
      <c r="N122" s="49"/>
    </row>
    <row r="123" spans="1:14" ht="20.25" customHeight="1">
      <c r="A123" s="12" t="str">
        <f>IF('Team Card'!$B$22="","",'Team Card'!$B$22)</f>
        <v>Anthony Scavo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79</v>
      </c>
      <c r="M123" s="49">
        <v>0</v>
      </c>
      <c r="N123" s="49"/>
    </row>
    <row r="124" spans="1:14" ht="20.25" customHeight="1">
      <c r="A124" s="22" t="str">
        <f>IF('Team Card'!$B$23="","",'Team Card'!$B$23)</f>
        <v>Jason Heibeck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79</v>
      </c>
      <c r="M124" s="49">
        <v>0</v>
      </c>
      <c r="N124" s="49"/>
    </row>
    <row r="125" spans="1:14" ht="20.25" customHeight="1">
      <c r="A125" s="12" t="str">
        <f>IF('Team Card'!$B$24="","",'Team Card'!$B$24)</f>
        <v>Sean Heibeck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79</v>
      </c>
      <c r="M125" s="49">
        <v>0</v>
      </c>
      <c r="N125" s="49"/>
    </row>
    <row r="126" spans="1:14" ht="20.25" customHeight="1">
      <c r="A126" s="22" t="str">
        <f>IF('Team Card'!$B$25="","",'Team Card'!$B$25)</f>
        <v>Mike Granscog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79</v>
      </c>
      <c r="M126" s="49">
        <v>0</v>
      </c>
      <c r="N126" s="49"/>
    </row>
    <row r="127" spans="1:14" ht="20.25" customHeight="1">
      <c r="A127" s="12" t="str">
        <f>IF('Team Card'!$B$26="","",'Team Card'!$B$26)</f>
        <v>Steve Santorella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79</v>
      </c>
      <c r="M127" s="49">
        <v>0</v>
      </c>
      <c r="N127" s="49"/>
    </row>
    <row r="128" spans="1:14" ht="20.25" customHeight="1">
      <c r="A128" s="22" t="str">
        <f>IF('Team Card'!$B$27="","",'Team Card'!$B$27)</f>
        <v>Brandon Kaufman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79</v>
      </c>
      <c r="M128" s="49">
        <v>0</v>
      </c>
      <c r="N128" s="49"/>
    </row>
    <row r="129" spans="1:14" ht="20.25" customHeight="1">
      <c r="A129" s="12" t="str">
        <f>IF('Team Card'!$B$28="","",'Team Card'!$B$28)</f>
        <v>Adam Zandri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79</v>
      </c>
      <c r="M129" s="49">
        <v>0</v>
      </c>
      <c r="N129" s="49"/>
    </row>
    <row r="130" spans="1:14" ht="20.25" customHeight="1">
      <c r="A130" s="22" t="str">
        <f>IF('Team Card'!$B$29="","",'Team Card'!$B$29)</f>
        <v>M Smuda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79</v>
      </c>
      <c r="M130" s="49">
        <v>0</v>
      </c>
      <c r="N130" s="49"/>
    </row>
    <row r="131" spans="1:14" ht="20.25" customHeight="1">
      <c r="A131" s="12" t="str">
        <f>IF('Team Card'!$B$30="","",'Team Card'!$B$30)</f>
        <v>Matt Lisi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79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>Sean Malay</v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79</v>
      </c>
      <c r="M132" s="49">
        <v>0</v>
      </c>
      <c r="N132" s="49"/>
    </row>
    <row r="133" spans="1:14" ht="20.25" customHeight="1">
      <c r="A133" s="43" t="s">
        <v>9</v>
      </c>
      <c r="B133" s="44" t="str">
        <f>IF(OR(GameCard5[[#This Row],[PA]]&gt;0,$E$105="Win (FORFEIT)",L133="Yes"),1,"")</f>
        <v/>
      </c>
      <c r="C133" s="44">
        <f t="shared" ref="C133" si="17">SUM(C108:C132)</f>
        <v>0</v>
      </c>
      <c r="D133" s="45">
        <f t="shared" ref="D133" si="18">SUM(D108:D132)</f>
        <v>0</v>
      </c>
      <c r="E133" s="44">
        <f t="shared" ref="E133" si="19">SUM(E108:E132)</f>
        <v>0</v>
      </c>
      <c r="F133" s="44">
        <f t="shared" ref="F133" si="20">SUM(F108:F132)</f>
        <v>0</v>
      </c>
      <c r="G133" s="44">
        <f t="shared" ref="G133" si="21">SUM(G108:G132)</f>
        <v>0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5" t="s">
        <v>21</v>
      </c>
      <c r="B135" s="85"/>
      <c r="C135" s="85"/>
      <c r="D135" s="85"/>
      <c r="E135" s="85"/>
      <c r="F135" s="85"/>
      <c r="G135" s="85"/>
      <c r="H135" s="85"/>
      <c r="I135" s="85"/>
      <c r="J135" s="85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8">
        <v>42879</v>
      </c>
      <c r="C137" s="88"/>
      <c r="D137" s="13" t="s">
        <v>37</v>
      </c>
      <c r="E137" s="89" t="s">
        <v>45</v>
      </c>
      <c r="F137" s="89"/>
      <c r="G137" s="23" t="s">
        <v>12</v>
      </c>
      <c r="H137" s="84" t="s">
        <v>41</v>
      </c>
      <c r="I137" s="84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76</v>
      </c>
      <c r="M139" s="49">
        <v>0</v>
      </c>
      <c r="N139" s="49"/>
    </row>
    <row r="140" spans="1:14" ht="20.25" customHeight="1">
      <c r="A140" s="22" t="str">
        <f>IF('Team Card'!$B$7="","",'Team Card'!$B$7)</f>
        <v>Tom Keneally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79</v>
      </c>
      <c r="M140" s="49">
        <v>0</v>
      </c>
      <c r="N140" s="49"/>
    </row>
    <row r="141" spans="1:14" ht="20.25" customHeight="1">
      <c r="A141" s="12" t="str">
        <f>IF('Team Card'!$B$8="","",'Team Card'!$B$8)</f>
        <v>Bryan Keneally</v>
      </c>
      <c r="B141" s="68">
        <v>1</v>
      </c>
      <c r="C141" s="69">
        <v>2</v>
      </c>
      <c r="D141" s="69">
        <v>2</v>
      </c>
      <c r="E141" s="69">
        <v>1</v>
      </c>
      <c r="F141" s="69"/>
      <c r="G141" s="69"/>
      <c r="H141" s="69"/>
      <c r="I141" s="69"/>
      <c r="J141" s="70"/>
      <c r="K141" s="49"/>
      <c r="L141" s="67" t="s">
        <v>79</v>
      </c>
      <c r="M141" s="49">
        <v>0</v>
      </c>
      <c r="N141" s="49"/>
    </row>
    <row r="142" spans="1:14" ht="20.25" customHeight="1">
      <c r="A142" s="22" t="str">
        <f>IF('Team Card'!$B$9="","",'Team Card'!$B$9)</f>
        <v>Marc Nizzardo</v>
      </c>
      <c r="B142" s="58">
        <v>1</v>
      </c>
      <c r="C142" s="33">
        <v>2</v>
      </c>
      <c r="D142" s="33">
        <v>2</v>
      </c>
      <c r="E142" s="33">
        <v>2</v>
      </c>
      <c r="F142" s="33">
        <v>1</v>
      </c>
      <c r="G142" s="33">
        <v>1</v>
      </c>
      <c r="H142" s="33"/>
      <c r="I142" s="33"/>
      <c r="J142" s="34"/>
      <c r="K142" s="49"/>
      <c r="L142" s="66" t="s">
        <v>79</v>
      </c>
      <c r="M142" s="49">
        <v>0</v>
      </c>
      <c r="N142" s="49"/>
    </row>
    <row r="143" spans="1:14" ht="20.25" customHeight="1">
      <c r="A143" s="12" t="str">
        <f>IF('Team Card'!$B$10="","",'Team Card'!$B$10)</f>
        <v>Kyle Haines</v>
      </c>
      <c r="B143" s="68">
        <v>1</v>
      </c>
      <c r="C143" s="69">
        <v>2</v>
      </c>
      <c r="D143" s="69">
        <v>2</v>
      </c>
      <c r="E143" s="69">
        <v>0</v>
      </c>
      <c r="F143" s="69">
        <v>1</v>
      </c>
      <c r="G143" s="69"/>
      <c r="H143" s="69"/>
      <c r="I143" s="69"/>
      <c r="J143" s="70"/>
      <c r="K143" s="49"/>
      <c r="L143" s="67" t="s">
        <v>79</v>
      </c>
      <c r="M143" s="49">
        <v>0</v>
      </c>
      <c r="N143" s="49"/>
    </row>
    <row r="144" spans="1:14" ht="20.25" customHeight="1">
      <c r="A144" s="22" t="str">
        <f>IF('Team Card'!$B$11="","",'Team Card'!$B$11)</f>
        <v>Matt Haines</v>
      </c>
      <c r="B144" s="58" t="str">
        <f>IF(OR(GameCard6[[#This Row],[PA]]&gt;0,$E$137="Win (FORFEIT)",L144="Yes"),1,"")</f>
        <v/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79</v>
      </c>
      <c r="M144" s="49">
        <v>0</v>
      </c>
      <c r="N144" s="49"/>
    </row>
    <row r="145" spans="1:14" ht="20.25" customHeight="1">
      <c r="A145" s="12" t="str">
        <f>IF('Team Card'!$B$12="","",'Team Card'!$B$12)</f>
        <v>Tim Malay</v>
      </c>
      <c r="B145" s="68" t="str">
        <f>IF(OR(GameCard6[[#This Row],[PA]]&gt;0,$E$137="Win (FORFEIT)",L145="Yes"),1,"")</f>
        <v/>
      </c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79</v>
      </c>
      <c r="M145" s="49">
        <v>0</v>
      </c>
      <c r="N145" s="49"/>
    </row>
    <row r="146" spans="1:14" ht="20.25" customHeight="1">
      <c r="A146" s="22" t="str">
        <f>IF('Team Card'!$B$13="","",'Team Card'!$B$13)</f>
        <v>Shaun Malay</v>
      </c>
      <c r="B146" s="58" t="str">
        <f>IF(OR(GameCard6[[#This Row],[PA]]&gt;0,$E$137="Win (FORFEIT)",L146="Yes"),1,"")</f>
        <v/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79</v>
      </c>
      <c r="M146" s="49">
        <v>0</v>
      </c>
      <c r="N146" s="49"/>
    </row>
    <row r="147" spans="1:14" ht="20.25" customHeight="1">
      <c r="A147" s="12" t="str">
        <f>IF('Team Card'!$B$14="","",'Team Card'!$B$14)</f>
        <v>Chris Jones</v>
      </c>
      <c r="B147" s="68" t="str">
        <f>IF(OR(GameCard6[[#This Row],[PA]]&gt;0,$E$137="Win (FORFEIT)",L147="Yes"),1,"")</f>
        <v/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79</v>
      </c>
      <c r="M147" s="49">
        <v>0</v>
      </c>
      <c r="N147" s="49"/>
    </row>
    <row r="148" spans="1:14" ht="20.25" customHeight="1">
      <c r="A148" s="22" t="str">
        <f>IF('Team Card'!$B$15="","",'Team Card'!$B$15)</f>
        <v>Dennis Sullivan</v>
      </c>
      <c r="B148" s="58">
        <v>1</v>
      </c>
      <c r="C148" s="33">
        <v>3</v>
      </c>
      <c r="D148" s="33">
        <v>3</v>
      </c>
      <c r="E148" s="33">
        <v>1</v>
      </c>
      <c r="F148" s="33"/>
      <c r="G148" s="33"/>
      <c r="H148" s="33"/>
      <c r="I148" s="33"/>
      <c r="J148" s="34"/>
      <c r="K148" s="49"/>
      <c r="L148" s="66" t="s">
        <v>79</v>
      </c>
      <c r="M148" s="49">
        <v>0</v>
      </c>
      <c r="N148" s="49"/>
    </row>
    <row r="149" spans="1:14" ht="20.25" customHeight="1">
      <c r="A149" s="12" t="str">
        <f>IF('Team Card'!$B$16="","",'Team Card'!$B$16)</f>
        <v>Dylan Stone</v>
      </c>
      <c r="B149" s="68">
        <v>1</v>
      </c>
      <c r="C149" s="69">
        <v>2</v>
      </c>
      <c r="D149" s="69">
        <v>2</v>
      </c>
      <c r="E149" s="69">
        <v>1</v>
      </c>
      <c r="F149" s="69">
        <v>1</v>
      </c>
      <c r="G149" s="69"/>
      <c r="H149" s="69"/>
      <c r="I149" s="69"/>
      <c r="J149" s="70"/>
      <c r="K149" s="49"/>
      <c r="L149" s="67" t="s">
        <v>79</v>
      </c>
      <c r="M149" s="49">
        <v>0</v>
      </c>
      <c r="N149" s="49"/>
    </row>
    <row r="150" spans="1:14" ht="20.25" customHeight="1">
      <c r="A150" s="22" t="str">
        <f>IF('Team Card'!$B$17="","",'Team Card'!$B$17)</f>
        <v>Eric Dube</v>
      </c>
      <c r="B150" s="58" t="str">
        <f>IF(OR(GameCard6[[#This Row],[PA]]&gt;0,$E$137="Win (FORFEIT)",L150="Yes"),1,"")</f>
        <v/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79</v>
      </c>
      <c r="M150" s="49">
        <v>0</v>
      </c>
      <c r="N150" s="49"/>
    </row>
    <row r="151" spans="1:14" ht="20.25" customHeight="1">
      <c r="A151" s="12" t="str">
        <f>IF('Team Card'!$B$18="","",'Team Card'!$B$18)</f>
        <v>Scott Brown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79</v>
      </c>
      <c r="M151" s="49">
        <v>0</v>
      </c>
      <c r="N151" s="49"/>
    </row>
    <row r="152" spans="1:14" ht="20.25" customHeight="1">
      <c r="A152" s="22" t="str">
        <f>IF('Team Card'!$B$19="","",'Team Card'!$B$19)</f>
        <v>Mark Smuda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79</v>
      </c>
      <c r="M152" s="49">
        <v>0</v>
      </c>
      <c r="N152" s="49"/>
    </row>
    <row r="153" spans="1:14" ht="20.25" customHeight="1">
      <c r="A153" s="12" t="str">
        <f>IF('Team Card'!$B$20="","",'Team Card'!$B$20)</f>
        <v>M. Cisi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79</v>
      </c>
      <c r="M153" s="49">
        <v>0</v>
      </c>
      <c r="N153" s="49"/>
    </row>
    <row r="154" spans="1:14" ht="20.25" customHeight="1">
      <c r="A154" s="22" t="str">
        <f>IF('Team Card'!$B$21="","",'Team Card'!$B$21)</f>
        <v>John Davis</v>
      </c>
      <c r="B154" s="58">
        <v>1</v>
      </c>
      <c r="C154" s="33">
        <v>3</v>
      </c>
      <c r="D154" s="33">
        <v>3</v>
      </c>
      <c r="E154" s="33">
        <v>1</v>
      </c>
      <c r="F154" s="33"/>
      <c r="G154" s="33">
        <v>1</v>
      </c>
      <c r="H154" s="33"/>
      <c r="I154" s="33"/>
      <c r="J154" s="34"/>
      <c r="K154" s="49"/>
      <c r="L154" s="66" t="s">
        <v>79</v>
      </c>
      <c r="M154" s="49">
        <v>0</v>
      </c>
      <c r="N154" s="49"/>
    </row>
    <row r="155" spans="1:14" ht="20.25" customHeight="1">
      <c r="A155" s="12" t="str">
        <f>IF('Team Card'!$B$22="","",'Team Card'!$B$22)</f>
        <v>Anthony Scavo</v>
      </c>
      <c r="B155" s="68">
        <v>1</v>
      </c>
      <c r="C155" s="69">
        <v>3</v>
      </c>
      <c r="D155" s="69">
        <v>3</v>
      </c>
      <c r="E155" s="69">
        <v>0</v>
      </c>
      <c r="F155" s="69"/>
      <c r="G155" s="69"/>
      <c r="H155" s="69"/>
      <c r="I155" s="69"/>
      <c r="J155" s="70"/>
      <c r="K155" s="49"/>
      <c r="L155" s="67" t="s">
        <v>79</v>
      </c>
      <c r="M155" s="49">
        <v>0</v>
      </c>
      <c r="N155" s="49"/>
    </row>
    <row r="156" spans="1:14" ht="20.25" customHeight="1">
      <c r="A156" s="22" t="str">
        <f>IF('Team Card'!$B$23="","",'Team Card'!$B$23)</f>
        <v>Jason Heibeck</v>
      </c>
      <c r="B156" s="58">
        <v>1</v>
      </c>
      <c r="C156" s="33">
        <v>3</v>
      </c>
      <c r="D156" s="33">
        <v>3</v>
      </c>
      <c r="E156" s="33">
        <v>2</v>
      </c>
      <c r="F156" s="33"/>
      <c r="G156" s="33"/>
      <c r="H156" s="33"/>
      <c r="I156" s="33"/>
      <c r="J156" s="34"/>
      <c r="K156" s="49"/>
      <c r="L156" s="66" t="s">
        <v>79</v>
      </c>
      <c r="M156" s="49">
        <v>0</v>
      </c>
      <c r="N156" s="49"/>
    </row>
    <row r="157" spans="1:14" ht="20.25" customHeight="1">
      <c r="A157" s="12" t="str">
        <f>IF('Team Card'!$B$24="","",'Team Card'!$B$24)</f>
        <v>Sean Heibeck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79</v>
      </c>
      <c r="M157" s="49">
        <v>0</v>
      </c>
      <c r="N157" s="49"/>
    </row>
    <row r="158" spans="1:14" ht="20.25" customHeight="1">
      <c r="A158" s="22" t="str">
        <f>IF('Team Card'!$B$25="","",'Team Card'!$B$25)</f>
        <v>Mike Granscog</v>
      </c>
      <c r="B158" s="58">
        <v>1</v>
      </c>
      <c r="C158" s="33">
        <v>3</v>
      </c>
      <c r="D158" s="33">
        <v>3</v>
      </c>
      <c r="E158" s="33">
        <v>0</v>
      </c>
      <c r="F158" s="33"/>
      <c r="G158" s="33"/>
      <c r="H158" s="33"/>
      <c r="I158" s="33"/>
      <c r="J158" s="34"/>
      <c r="K158" s="49"/>
      <c r="L158" s="66" t="s">
        <v>79</v>
      </c>
      <c r="M158" s="49">
        <v>0</v>
      </c>
      <c r="N158" s="49"/>
    </row>
    <row r="159" spans="1:14" ht="20.25" customHeight="1">
      <c r="A159" s="12" t="str">
        <f>IF('Team Card'!$B$26="","",'Team Card'!$B$26)</f>
        <v>Steve Santorella</v>
      </c>
      <c r="B159" s="68">
        <v>1</v>
      </c>
      <c r="C159" s="69">
        <v>3</v>
      </c>
      <c r="D159" s="69">
        <v>3</v>
      </c>
      <c r="E159" s="69">
        <v>0</v>
      </c>
      <c r="F159" s="69"/>
      <c r="G159" s="69"/>
      <c r="H159" s="69"/>
      <c r="I159" s="69"/>
      <c r="J159" s="70"/>
      <c r="K159" s="49"/>
      <c r="L159" s="67" t="s">
        <v>79</v>
      </c>
      <c r="M159" s="49">
        <v>0</v>
      </c>
      <c r="N159" s="49"/>
    </row>
    <row r="160" spans="1:14" ht="20.25" customHeight="1">
      <c r="A160" s="22" t="str">
        <f>IF('Team Card'!$B$27="","",'Team Card'!$B$27)</f>
        <v>Brandon Kaufman</v>
      </c>
      <c r="B160" s="58">
        <v>1</v>
      </c>
      <c r="C160" s="33">
        <v>2</v>
      </c>
      <c r="D160" s="33">
        <v>2</v>
      </c>
      <c r="E160" s="33">
        <v>2</v>
      </c>
      <c r="F160" s="33">
        <v>1</v>
      </c>
      <c r="G160" s="33">
        <v>2</v>
      </c>
      <c r="H160" s="33"/>
      <c r="I160" s="33"/>
      <c r="J160" s="34"/>
      <c r="K160" s="49"/>
      <c r="L160" s="66" t="s">
        <v>79</v>
      </c>
      <c r="M160" s="49">
        <v>0</v>
      </c>
      <c r="N160" s="49"/>
    </row>
    <row r="161" spans="1:14" ht="20.25" customHeight="1">
      <c r="A161" s="12" t="str">
        <f>IF('Team Card'!$B$28="","",'Team Card'!$B$28)</f>
        <v>Adam Zandri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79</v>
      </c>
      <c r="M161" s="49">
        <v>0</v>
      </c>
      <c r="N161" s="49"/>
    </row>
    <row r="162" spans="1:14" ht="20.25" customHeight="1">
      <c r="A162" s="22" t="str">
        <f>IF('Team Card'!$B$29="","",'Team Card'!$B$29)</f>
        <v>M Smuda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79</v>
      </c>
      <c r="M162" s="49">
        <v>0</v>
      </c>
      <c r="N162" s="49"/>
    </row>
    <row r="163" spans="1:14" ht="20.25" customHeight="1">
      <c r="A163" s="12" t="str">
        <f>IF('Team Card'!$B$30="","",'Team Card'!$B$30)</f>
        <v>Matt Lisi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79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>Sean Malay</v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79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28</v>
      </c>
      <c r="D165" s="45">
        <f t="shared" ref="D165" si="26">SUM(D140:D164)</f>
        <v>28</v>
      </c>
      <c r="E165" s="44">
        <f t="shared" ref="E165" si="27">SUM(E140:E164)</f>
        <v>10</v>
      </c>
      <c r="F165" s="44">
        <f t="shared" ref="F165" si="28">SUM(F140:F164)</f>
        <v>4</v>
      </c>
      <c r="G165" s="44">
        <f t="shared" ref="G165" si="29">SUM(G140:G164)</f>
        <v>4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5" t="s">
        <v>22</v>
      </c>
      <c r="B167" s="85"/>
      <c r="C167" s="85"/>
      <c r="D167" s="85"/>
      <c r="E167" s="85"/>
      <c r="F167" s="85"/>
      <c r="G167" s="85"/>
      <c r="H167" s="85"/>
      <c r="I167" s="85"/>
      <c r="J167" s="85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8">
        <v>42886</v>
      </c>
      <c r="C169" s="88"/>
      <c r="D169" s="13" t="s">
        <v>37</v>
      </c>
      <c r="E169" s="89" t="s">
        <v>44</v>
      </c>
      <c r="F169" s="89"/>
      <c r="G169" s="23" t="s">
        <v>12</v>
      </c>
      <c r="H169" s="84" t="s">
        <v>42</v>
      </c>
      <c r="I169" s="84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76</v>
      </c>
      <c r="M171" s="49">
        <v>0</v>
      </c>
      <c r="N171" s="49"/>
    </row>
    <row r="172" spans="1:14" ht="20.25" customHeight="1">
      <c r="A172" s="22" t="str">
        <f>IF('Team Card'!$B$7="","",'Team Card'!$B$7)</f>
        <v>Tom Keneally</v>
      </c>
      <c r="B172" s="58">
        <f>IF(OR(GameCard7[[#This Row],[PA]]&gt;0,$E$169="Win (FORFEIT)",L172="Yes"),1,"")</f>
        <v>1</v>
      </c>
      <c r="C172" s="33">
        <v>5</v>
      </c>
      <c r="D172" s="33">
        <v>4</v>
      </c>
      <c r="E172" s="33">
        <v>3</v>
      </c>
      <c r="F172" s="33">
        <v>3</v>
      </c>
      <c r="G172" s="33">
        <v>2</v>
      </c>
      <c r="H172" s="33"/>
      <c r="I172" s="33">
        <v>1</v>
      </c>
      <c r="J172" s="34"/>
      <c r="K172" s="49"/>
      <c r="L172" s="66" t="s">
        <v>79</v>
      </c>
      <c r="M172" s="49">
        <v>0</v>
      </c>
      <c r="N172" s="49"/>
    </row>
    <row r="173" spans="1:14" ht="20.25" customHeight="1">
      <c r="A173" s="12" t="str">
        <f>IF('Team Card'!$B$8="","",'Team Card'!$B$8)</f>
        <v>Bryan Keneally</v>
      </c>
      <c r="B173" s="68">
        <f>IF(OR(GameCard7[[#This Row],[PA]]&gt;0,$E$169="Win (FORFEIT)",L173="Yes"),1,"")</f>
        <v>1</v>
      </c>
      <c r="C173" s="69">
        <v>4</v>
      </c>
      <c r="D173" s="69">
        <v>2</v>
      </c>
      <c r="E173" s="69">
        <v>1</v>
      </c>
      <c r="F173" s="69">
        <v>4</v>
      </c>
      <c r="G173" s="69">
        <v>1</v>
      </c>
      <c r="H173" s="69"/>
      <c r="I173" s="69">
        <v>2</v>
      </c>
      <c r="J173" s="70"/>
      <c r="K173" s="49"/>
      <c r="L173" s="67" t="s">
        <v>79</v>
      </c>
      <c r="M173" s="49">
        <v>0</v>
      </c>
      <c r="N173" s="49"/>
    </row>
    <row r="174" spans="1:14" ht="20.25" customHeight="1">
      <c r="A174" s="22" t="str">
        <f>IF('Team Card'!$B$9="","",'Team Card'!$B$9)</f>
        <v>Marc Nizzardo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79</v>
      </c>
      <c r="M174" s="49">
        <v>0</v>
      </c>
      <c r="N174" s="49"/>
    </row>
    <row r="175" spans="1:14" ht="20.25" customHeight="1">
      <c r="A175" s="12" t="str">
        <f>IF('Team Card'!$B$10="","",'Team Card'!$B$10)</f>
        <v>Kyle Haines</v>
      </c>
      <c r="B175" s="68">
        <f>IF(OR(GameCard7[[#This Row],[PA]]&gt;0,$E$169="Win (FORFEIT)",L175="Yes"),1,"")</f>
        <v>1</v>
      </c>
      <c r="C175" s="69">
        <v>4</v>
      </c>
      <c r="D175" s="69">
        <v>2</v>
      </c>
      <c r="E175" s="69">
        <v>0</v>
      </c>
      <c r="F175" s="69">
        <v>3</v>
      </c>
      <c r="G175" s="69"/>
      <c r="H175" s="69"/>
      <c r="I175" s="69">
        <v>2</v>
      </c>
      <c r="J175" s="70"/>
      <c r="K175" s="49"/>
      <c r="L175" s="67" t="s">
        <v>79</v>
      </c>
      <c r="M175" s="49">
        <v>0</v>
      </c>
      <c r="N175" s="49"/>
    </row>
    <row r="176" spans="1:14" ht="20.25" customHeight="1">
      <c r="A176" s="22" t="str">
        <f>IF('Team Card'!$B$11="","",'Team Card'!$B$11)</f>
        <v>Matt Haines</v>
      </c>
      <c r="B176" s="58">
        <f>IF(OR(GameCard7[[#This Row],[PA]]&gt;0,$E$169="Win (FORFEIT)",L176="Yes"),1,"")</f>
        <v>1</v>
      </c>
      <c r="C176" s="33">
        <v>4</v>
      </c>
      <c r="D176" s="33">
        <v>3</v>
      </c>
      <c r="E176" s="33">
        <v>1</v>
      </c>
      <c r="F176" s="33">
        <v>1</v>
      </c>
      <c r="G176" s="33">
        <v>2</v>
      </c>
      <c r="H176" s="33">
        <v>1</v>
      </c>
      <c r="I176" s="33"/>
      <c r="J176" s="34"/>
      <c r="K176" s="49"/>
      <c r="L176" s="66" t="s">
        <v>79</v>
      </c>
      <c r="M176" s="49">
        <v>0</v>
      </c>
      <c r="N176" s="49"/>
    </row>
    <row r="177" spans="1:14" ht="20.25" customHeight="1">
      <c r="A177" s="12" t="str">
        <f>IF('Team Card'!$B$12="","",'Team Card'!$B$12)</f>
        <v>Tim Malay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79</v>
      </c>
      <c r="M177" s="49">
        <v>0</v>
      </c>
      <c r="N177" s="49"/>
    </row>
    <row r="178" spans="1:14" ht="20.25" customHeight="1">
      <c r="A178" s="22" t="str">
        <f>IF('Team Card'!$B$13="","",'Team Card'!$B$13)</f>
        <v>Shaun Malay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79</v>
      </c>
      <c r="M178" s="49">
        <v>0</v>
      </c>
      <c r="N178" s="49"/>
    </row>
    <row r="179" spans="1:14" ht="20.25" customHeight="1">
      <c r="A179" s="12" t="str">
        <f>IF('Team Card'!$B$14="","",'Team Card'!$B$14)</f>
        <v>Chris Jones</v>
      </c>
      <c r="B179" s="68">
        <f>IF(OR(GameCard7[[#This Row],[PA]]&gt;0,$E$169="Win (FORFEIT)",L179="Yes"),1,"")</f>
        <v>1</v>
      </c>
      <c r="C179" s="69">
        <v>3</v>
      </c>
      <c r="D179" s="69">
        <v>2</v>
      </c>
      <c r="E179" s="69">
        <v>2</v>
      </c>
      <c r="F179" s="69">
        <v>3</v>
      </c>
      <c r="G179" s="69"/>
      <c r="H179" s="69"/>
      <c r="I179" s="69">
        <v>1</v>
      </c>
      <c r="J179" s="70"/>
      <c r="K179" s="49"/>
      <c r="L179" s="67" t="s">
        <v>79</v>
      </c>
      <c r="M179" s="49">
        <v>0</v>
      </c>
      <c r="N179" s="49"/>
    </row>
    <row r="180" spans="1:14" ht="20.25" customHeight="1">
      <c r="A180" s="22" t="str">
        <f>IF('Team Card'!$B$15="","",'Team Card'!$B$15)</f>
        <v>Dennis Sullivan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79</v>
      </c>
      <c r="M180" s="49">
        <v>0</v>
      </c>
      <c r="N180" s="49"/>
    </row>
    <row r="181" spans="1:14" ht="20.25" customHeight="1">
      <c r="A181" s="12" t="str">
        <f>IF('Team Card'!$B$16="","",'Team Card'!$B$16)</f>
        <v>Dylan Stone</v>
      </c>
      <c r="B181" s="68">
        <f>IF(OR(GameCard7[[#This Row],[PA]]&gt;0,$E$169="Win (FORFEIT)",L181="Yes"),1,"")</f>
        <v>1</v>
      </c>
      <c r="C181" s="69">
        <v>5</v>
      </c>
      <c r="D181" s="69">
        <v>4</v>
      </c>
      <c r="E181" s="69">
        <v>4</v>
      </c>
      <c r="F181" s="69">
        <v>4</v>
      </c>
      <c r="G181" s="69">
        <v>5</v>
      </c>
      <c r="H181" s="69"/>
      <c r="I181" s="69">
        <v>1</v>
      </c>
      <c r="J181" s="70"/>
      <c r="K181" s="49"/>
      <c r="L181" s="67" t="s">
        <v>79</v>
      </c>
      <c r="M181" s="49">
        <v>0</v>
      </c>
      <c r="N181" s="49"/>
    </row>
    <row r="182" spans="1:14" ht="20.25" customHeight="1">
      <c r="A182" s="22" t="str">
        <f>IF('Team Card'!$B$17="","",'Team Card'!$B$17)</f>
        <v>Eric Dube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79</v>
      </c>
      <c r="M182" s="49">
        <v>0</v>
      </c>
      <c r="N182" s="49"/>
    </row>
    <row r="183" spans="1:14" ht="20.25" customHeight="1">
      <c r="A183" s="12" t="str">
        <f>IF('Team Card'!$B$18="","",'Team Card'!$B$18)</f>
        <v>Scott Brown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79</v>
      </c>
      <c r="M183" s="49">
        <v>0</v>
      </c>
      <c r="N183" s="49"/>
    </row>
    <row r="184" spans="1:14" ht="20.25" customHeight="1">
      <c r="A184" s="22" t="str">
        <f>IF('Team Card'!$B$19="","",'Team Card'!$B$19)</f>
        <v>Mark Smuda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79</v>
      </c>
      <c r="M184" s="49">
        <v>0</v>
      </c>
      <c r="N184" s="49"/>
    </row>
    <row r="185" spans="1:14" ht="20.25" customHeight="1">
      <c r="A185" s="12" t="str">
        <f>IF('Team Card'!$B$20="","",'Team Card'!$B$20)</f>
        <v>M. Cisi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79</v>
      </c>
      <c r="M185" s="49">
        <v>0</v>
      </c>
      <c r="N185" s="49"/>
    </row>
    <row r="186" spans="1:14" ht="20.25" customHeight="1">
      <c r="A186" s="22" t="str">
        <f>IF('Team Card'!$B$21="","",'Team Card'!$B$21)</f>
        <v>John Davis</v>
      </c>
      <c r="B186" s="58">
        <f>IF(OR(GameCard7[[#This Row],[PA]]&gt;0,$E$169="Win (FORFEIT)",L186="Yes"),1,"")</f>
        <v>1</v>
      </c>
      <c r="C186" s="33">
        <v>4</v>
      </c>
      <c r="D186" s="33">
        <v>3</v>
      </c>
      <c r="E186" s="33">
        <v>2</v>
      </c>
      <c r="F186" s="33">
        <v>3</v>
      </c>
      <c r="G186" s="33">
        <v>5</v>
      </c>
      <c r="H186" s="33"/>
      <c r="I186" s="33">
        <v>1</v>
      </c>
      <c r="J186" s="34"/>
      <c r="K186" s="49"/>
      <c r="L186" s="66" t="s">
        <v>79</v>
      </c>
      <c r="M186" s="49">
        <v>0</v>
      </c>
      <c r="N186" s="49"/>
    </row>
    <row r="187" spans="1:14" ht="20.25" customHeight="1">
      <c r="A187" s="12" t="str">
        <f>IF('Team Card'!$B$22="","",'Team Card'!$B$22)</f>
        <v>Anthony Scavo</v>
      </c>
      <c r="B187" s="68">
        <f>IF(OR(GameCard7[[#This Row],[PA]]&gt;0,$E$169="Win (FORFEIT)",L187="Yes"),1,"")</f>
        <v>1</v>
      </c>
      <c r="C187" s="69">
        <v>5</v>
      </c>
      <c r="D187" s="69">
        <v>3</v>
      </c>
      <c r="E187" s="69">
        <v>2</v>
      </c>
      <c r="F187" s="69">
        <v>3</v>
      </c>
      <c r="G187" s="69">
        <v>5</v>
      </c>
      <c r="H187" s="69"/>
      <c r="I187" s="69">
        <v>2</v>
      </c>
      <c r="J187" s="70">
        <v>1</v>
      </c>
      <c r="K187" s="49"/>
      <c r="L187" s="67" t="s">
        <v>79</v>
      </c>
      <c r="M187" s="49">
        <v>0</v>
      </c>
      <c r="N187" s="49"/>
    </row>
    <row r="188" spans="1:14" ht="20.25" customHeight="1">
      <c r="A188" s="22" t="str">
        <f>IF('Team Card'!$B$23="","",'Team Card'!$B$23)</f>
        <v>Jason Heibeck</v>
      </c>
      <c r="B188" s="58">
        <f>IF(OR(GameCard7[[#This Row],[PA]]&gt;0,$E$169="Win (FORFEIT)",L188="Yes"),1,"")</f>
        <v>1</v>
      </c>
      <c r="C188" s="33">
        <v>5</v>
      </c>
      <c r="D188" s="33">
        <v>3</v>
      </c>
      <c r="E188" s="33">
        <v>2</v>
      </c>
      <c r="F188" s="33">
        <v>1</v>
      </c>
      <c r="G188" s="33">
        <v>4</v>
      </c>
      <c r="H188" s="33"/>
      <c r="I188" s="33">
        <v>2</v>
      </c>
      <c r="J188" s="34"/>
      <c r="K188" s="49"/>
      <c r="L188" s="66" t="s">
        <v>79</v>
      </c>
      <c r="M188" s="49">
        <v>0</v>
      </c>
      <c r="N188" s="49"/>
    </row>
    <row r="189" spans="1:14" ht="20.25" customHeight="1">
      <c r="A189" s="12" t="str">
        <f>IF('Team Card'!$B$24="","",'Team Card'!$B$24)</f>
        <v>Sean Heibeck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79</v>
      </c>
      <c r="M189" s="49">
        <v>0</v>
      </c>
      <c r="N189" s="49"/>
    </row>
    <row r="190" spans="1:14" ht="20.25" customHeight="1">
      <c r="A190" s="22" t="str">
        <f>IF('Team Card'!$B$25="","",'Team Card'!$B$25)</f>
        <v>Mike Granscog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79</v>
      </c>
      <c r="M190" s="49">
        <v>0</v>
      </c>
      <c r="N190" s="49"/>
    </row>
    <row r="191" spans="1:14" ht="20.25" customHeight="1">
      <c r="A191" s="12" t="str">
        <f>IF('Team Card'!$B$26="","",'Team Card'!$B$26)</f>
        <v>Steve Santorella</v>
      </c>
      <c r="B191" s="68">
        <f>IF(OR(GameCard7[[#This Row],[PA]]&gt;0,$E$169="Win (FORFEIT)",L191="Yes"),1,"")</f>
        <v>1</v>
      </c>
      <c r="C191" s="69">
        <v>5</v>
      </c>
      <c r="D191" s="69">
        <v>4</v>
      </c>
      <c r="E191" s="69">
        <v>0</v>
      </c>
      <c r="F191" s="69">
        <v>1</v>
      </c>
      <c r="G191" s="69"/>
      <c r="H191" s="69"/>
      <c r="I191" s="69">
        <v>1</v>
      </c>
      <c r="J191" s="70"/>
      <c r="K191" s="49"/>
      <c r="L191" s="67" t="s">
        <v>79</v>
      </c>
      <c r="M191" s="49">
        <v>0</v>
      </c>
      <c r="N191" s="49"/>
    </row>
    <row r="192" spans="1:14" ht="20.25" customHeight="1">
      <c r="A192" s="22" t="str">
        <f>IF('Team Card'!$B$27="","",'Team Card'!$B$27)</f>
        <v>Brandon Kaufman</v>
      </c>
      <c r="B192" s="58">
        <f>IF(OR(GameCard7[[#This Row],[PA]]&gt;0,$E$169="Win (FORFEIT)",L192="Yes"),1,"")</f>
        <v>1</v>
      </c>
      <c r="C192" s="33">
        <v>1</v>
      </c>
      <c r="D192" s="33">
        <v>1</v>
      </c>
      <c r="E192" s="33">
        <v>0</v>
      </c>
      <c r="F192" s="33">
        <v>1</v>
      </c>
      <c r="G192" s="33"/>
      <c r="H192" s="33"/>
      <c r="I192" s="33"/>
      <c r="J192" s="34"/>
      <c r="K192" s="49"/>
      <c r="L192" s="66" t="s">
        <v>79</v>
      </c>
      <c r="M192" s="49">
        <v>0</v>
      </c>
      <c r="N192" s="49"/>
    </row>
    <row r="193" spans="1:14" ht="20.25" customHeight="1">
      <c r="A193" s="12" t="str">
        <f>IF('Team Card'!$B$28="","",'Team Card'!$B$28)</f>
        <v>Adam Zandri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79</v>
      </c>
      <c r="M193" s="49">
        <v>0</v>
      </c>
      <c r="N193" s="49"/>
    </row>
    <row r="194" spans="1:14" ht="20.25" customHeight="1">
      <c r="A194" s="22" t="str">
        <f>IF('Team Card'!$B$29="","",'Team Card'!$B$29)</f>
        <v>M Smuda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79</v>
      </c>
      <c r="M194" s="49">
        <v>0</v>
      </c>
      <c r="N194" s="49"/>
    </row>
    <row r="195" spans="1:14" ht="20.25" customHeight="1">
      <c r="A195" s="12" t="str">
        <f>IF('Team Card'!$B$30="","",'Team Card'!$B$30)</f>
        <v>Matt Lisi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79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>Sean Malay</v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79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45</v>
      </c>
      <c r="D197" s="45">
        <f t="shared" ref="D197" si="34">SUM(D172:D196)</f>
        <v>31</v>
      </c>
      <c r="E197" s="44">
        <f t="shared" ref="E197" si="35">SUM(E172:E196)</f>
        <v>17</v>
      </c>
      <c r="F197" s="44">
        <f t="shared" ref="F197" si="36">SUM(F172:F196)</f>
        <v>27</v>
      </c>
      <c r="G197" s="44">
        <f t="shared" ref="G197" si="37">SUM(G172:G196)</f>
        <v>24</v>
      </c>
      <c r="H197" s="44">
        <f t="shared" ref="H197" si="38">SUM(H172:H196)</f>
        <v>1</v>
      </c>
      <c r="I197" s="44">
        <f t="shared" ref="I197" si="39">SUM(I172:I196)</f>
        <v>13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5" t="s">
        <v>23</v>
      </c>
      <c r="B199" s="85"/>
      <c r="C199" s="85"/>
      <c r="D199" s="85"/>
      <c r="E199" s="85"/>
      <c r="F199" s="85"/>
      <c r="G199" s="85"/>
      <c r="H199" s="85"/>
      <c r="I199" s="85"/>
      <c r="J199" s="85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8">
        <v>42893</v>
      </c>
      <c r="C201" s="88"/>
      <c r="D201" s="13" t="s">
        <v>37</v>
      </c>
      <c r="E201" s="89" t="s">
        <v>44</v>
      </c>
      <c r="F201" s="89"/>
      <c r="G201" s="23" t="s">
        <v>12</v>
      </c>
      <c r="H201" s="84" t="s">
        <v>40</v>
      </c>
      <c r="I201" s="84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76</v>
      </c>
      <c r="M203" s="49">
        <v>0</v>
      </c>
      <c r="N203" s="49"/>
    </row>
    <row r="204" spans="1:14" ht="20.25" customHeight="1">
      <c r="A204" s="22" t="str">
        <f>IF('Team Card'!$B$7="","",'Team Card'!$B$7)</f>
        <v>Tom Keneally</v>
      </c>
      <c r="B204" s="58">
        <f>IF(OR(GameCard38[[#This Row],[PA]]&gt;0,$E$201="Win (FORFEIT)",L204="Yes"),1,"")</f>
        <v>1</v>
      </c>
      <c r="C204" s="33">
        <v>4</v>
      </c>
      <c r="D204" s="33">
        <v>4</v>
      </c>
      <c r="E204" s="33">
        <v>3</v>
      </c>
      <c r="F204" s="33">
        <v>3</v>
      </c>
      <c r="G204" s="33">
        <v>2</v>
      </c>
      <c r="H204" s="33"/>
      <c r="I204" s="33"/>
      <c r="J204" s="34"/>
      <c r="K204" s="49"/>
      <c r="L204" s="66" t="s">
        <v>79</v>
      </c>
      <c r="M204" s="49">
        <v>0</v>
      </c>
      <c r="N204" s="49"/>
    </row>
    <row r="205" spans="1:14" ht="20.25" customHeight="1">
      <c r="A205" s="12" t="str">
        <f>IF('Team Card'!$B$8="","",'Team Card'!$B$8)</f>
        <v>Bryan Keneally</v>
      </c>
      <c r="B205" s="68">
        <f>IF(OR(GameCard38[[#This Row],[PA]]&gt;0,$E$201="Win (FORFEIT)",L205="Yes"),1,"")</f>
        <v>1</v>
      </c>
      <c r="C205" s="69">
        <v>4</v>
      </c>
      <c r="D205" s="69">
        <v>4</v>
      </c>
      <c r="E205" s="69">
        <v>2</v>
      </c>
      <c r="F205" s="69">
        <v>1</v>
      </c>
      <c r="G205" s="69">
        <v>1</v>
      </c>
      <c r="H205" s="69"/>
      <c r="I205" s="69"/>
      <c r="J205" s="70"/>
      <c r="K205" s="49"/>
      <c r="L205" s="67" t="s">
        <v>79</v>
      </c>
      <c r="M205" s="49">
        <v>0</v>
      </c>
      <c r="N205" s="49"/>
    </row>
    <row r="206" spans="1:14" ht="20.25" customHeight="1">
      <c r="A206" s="22" t="str">
        <f>IF('Team Card'!$B$9="","",'Team Card'!$B$9)</f>
        <v>Marc Nizzardo</v>
      </c>
      <c r="B206" s="58">
        <f>IF(OR(GameCard38[[#This Row],[PA]]&gt;0,$E$201="Win (FORFEIT)",L206="Yes"),1,"")</f>
        <v>1</v>
      </c>
      <c r="C206" s="33">
        <v>3</v>
      </c>
      <c r="D206" s="33">
        <v>3</v>
      </c>
      <c r="E206" s="33">
        <v>1</v>
      </c>
      <c r="F206" s="33">
        <v>1</v>
      </c>
      <c r="G206" s="33">
        <v>1</v>
      </c>
      <c r="H206" s="33"/>
      <c r="I206" s="33"/>
      <c r="J206" s="34"/>
      <c r="K206" s="49"/>
      <c r="L206" s="66" t="s">
        <v>79</v>
      </c>
      <c r="M206" s="49">
        <v>0</v>
      </c>
      <c r="N206" s="49"/>
    </row>
    <row r="207" spans="1:14" ht="20.25" customHeight="1">
      <c r="A207" s="12" t="str">
        <f>IF('Team Card'!$B$10="","",'Team Card'!$B$10)</f>
        <v>Kyle Haines</v>
      </c>
      <c r="B207" s="68">
        <f>IF(OR(GameCard38[[#This Row],[PA]]&gt;0,$E$201="Win (FORFEIT)",L207="Yes"),1,"")</f>
        <v>1</v>
      </c>
      <c r="C207" s="69">
        <v>4</v>
      </c>
      <c r="D207" s="69">
        <v>3</v>
      </c>
      <c r="E207" s="69">
        <v>2</v>
      </c>
      <c r="F207" s="69">
        <v>2</v>
      </c>
      <c r="G207" s="69">
        <v>2</v>
      </c>
      <c r="H207" s="69"/>
      <c r="I207" s="69">
        <v>1</v>
      </c>
      <c r="J207" s="70"/>
      <c r="K207" s="49"/>
      <c r="L207" s="67" t="s">
        <v>79</v>
      </c>
      <c r="M207" s="49">
        <v>0</v>
      </c>
      <c r="N207" s="49"/>
    </row>
    <row r="208" spans="1:14" ht="20.25" customHeight="1">
      <c r="A208" s="22" t="str">
        <f>IF('Team Card'!$B$11="","",'Team Card'!$B$11)</f>
        <v>Matt Haines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79</v>
      </c>
      <c r="M208" s="49">
        <v>0</v>
      </c>
      <c r="N208" s="49"/>
    </row>
    <row r="209" spans="1:14" ht="20.25" customHeight="1">
      <c r="A209" s="12" t="str">
        <f>IF('Team Card'!$B$12="","",'Team Card'!$B$12)</f>
        <v>Tim Malay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79</v>
      </c>
      <c r="M209" s="49">
        <v>0</v>
      </c>
      <c r="N209" s="49"/>
    </row>
    <row r="210" spans="1:14" ht="20.25" customHeight="1">
      <c r="A210" s="22" t="str">
        <f>IF('Team Card'!$B$13="","",'Team Card'!$B$13)</f>
        <v>Shaun Malay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79</v>
      </c>
      <c r="M210" s="49">
        <v>0</v>
      </c>
      <c r="N210" s="49"/>
    </row>
    <row r="211" spans="1:14" ht="20.25" customHeight="1">
      <c r="A211" s="12" t="str">
        <f>IF('Team Card'!$B$14="","",'Team Card'!$B$14)</f>
        <v>Chris Jones</v>
      </c>
      <c r="B211" s="68">
        <f>IF(OR(GameCard38[[#This Row],[PA]]&gt;0,$E$201="Win (FORFEIT)",L211="Yes"),1,"")</f>
        <v>1</v>
      </c>
      <c r="C211" s="69">
        <v>4</v>
      </c>
      <c r="D211" s="69">
        <v>4</v>
      </c>
      <c r="E211" s="69">
        <v>3</v>
      </c>
      <c r="F211" s="69">
        <v>3</v>
      </c>
      <c r="G211" s="69">
        <v>2</v>
      </c>
      <c r="H211" s="69"/>
      <c r="I211" s="69"/>
      <c r="J211" s="70"/>
      <c r="K211" s="49"/>
      <c r="L211" s="67" t="s">
        <v>79</v>
      </c>
      <c r="M211" s="49">
        <v>0</v>
      </c>
      <c r="N211" s="49"/>
    </row>
    <row r="212" spans="1:14" ht="20.25" customHeight="1">
      <c r="A212" s="22" t="str">
        <f>IF('Team Card'!$B$15="","",'Team Card'!$B$15)</f>
        <v>Dennis Sullivan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79</v>
      </c>
      <c r="M212" s="49">
        <v>0</v>
      </c>
      <c r="N212" s="49"/>
    </row>
    <row r="213" spans="1:14" ht="20.25" customHeight="1">
      <c r="A213" s="12" t="str">
        <f>IF('Team Card'!$B$16="","",'Team Card'!$B$16)</f>
        <v>Dylan Stone</v>
      </c>
      <c r="B213" s="68">
        <f>IF(OR(GameCard38[[#This Row],[PA]]&gt;0,$E$201="Win (FORFEIT)",L213="Yes"),1,"")</f>
        <v>1</v>
      </c>
      <c r="C213" s="69">
        <v>4</v>
      </c>
      <c r="D213" s="69">
        <v>4</v>
      </c>
      <c r="E213" s="69">
        <v>3</v>
      </c>
      <c r="F213" s="69">
        <v>3</v>
      </c>
      <c r="G213" s="69">
        <v>2</v>
      </c>
      <c r="H213" s="69"/>
      <c r="I213" s="69"/>
      <c r="J213" s="70"/>
      <c r="K213" s="49"/>
      <c r="L213" s="67" t="s">
        <v>79</v>
      </c>
      <c r="M213" s="49">
        <v>0</v>
      </c>
      <c r="N213" s="49"/>
    </row>
    <row r="214" spans="1:14" ht="20.25" customHeight="1">
      <c r="A214" s="22" t="str">
        <f>IF('Team Card'!$B$17="","",'Team Card'!$B$17)</f>
        <v>Eric Dube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79</v>
      </c>
      <c r="M214" s="49">
        <v>0</v>
      </c>
      <c r="N214" s="49"/>
    </row>
    <row r="215" spans="1:14" ht="20.25" customHeight="1">
      <c r="A215" s="12" t="str">
        <f>IF('Team Card'!$B$18="","",'Team Card'!$B$18)</f>
        <v>Scott Brown</v>
      </c>
      <c r="B215" s="68">
        <f>IF(OR(GameCard38[[#This Row],[PA]]&gt;0,$E$201="Win (FORFEIT)",L215="Yes"),1,"")</f>
        <v>1</v>
      </c>
      <c r="C215" s="69">
        <v>4</v>
      </c>
      <c r="D215" s="69">
        <v>4</v>
      </c>
      <c r="E215" s="69">
        <v>3</v>
      </c>
      <c r="F215" s="69">
        <v>2</v>
      </c>
      <c r="G215" s="69">
        <v>3</v>
      </c>
      <c r="H215" s="69"/>
      <c r="I215" s="69"/>
      <c r="J215" s="70"/>
      <c r="K215" s="49"/>
      <c r="L215" s="67" t="s">
        <v>79</v>
      </c>
      <c r="M215" s="49">
        <v>0</v>
      </c>
      <c r="N215" s="49"/>
    </row>
    <row r="216" spans="1:14" ht="20.25" customHeight="1">
      <c r="A216" s="22" t="str">
        <f>IF('Team Card'!$B$19="","",'Team Card'!$B$19)</f>
        <v>Mark Smuda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79</v>
      </c>
      <c r="M216" s="49">
        <v>0</v>
      </c>
      <c r="N216" s="49"/>
    </row>
    <row r="217" spans="1:14" ht="20.25" customHeight="1">
      <c r="A217" s="12" t="str">
        <f>IF('Team Card'!$B$20="","",'Team Card'!$B$20)</f>
        <v>M. Cisi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79</v>
      </c>
      <c r="M217" s="49">
        <v>0</v>
      </c>
      <c r="N217" s="49"/>
    </row>
    <row r="218" spans="1:14" ht="20.25" customHeight="1">
      <c r="A218" s="22" t="str">
        <f>IF('Team Card'!$B$21="","",'Team Card'!$B$21)</f>
        <v>John Davis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79</v>
      </c>
      <c r="M218" s="49">
        <v>0</v>
      </c>
      <c r="N218" s="49"/>
    </row>
    <row r="219" spans="1:14" ht="20.25" customHeight="1">
      <c r="A219" s="12" t="str">
        <f>IF('Team Card'!$B$22="","",'Team Card'!$B$22)</f>
        <v>Anthony Scavo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79</v>
      </c>
      <c r="M219" s="49">
        <v>0</v>
      </c>
      <c r="N219" s="49"/>
    </row>
    <row r="220" spans="1:14" ht="20.25" customHeight="1">
      <c r="A220" s="22" t="str">
        <f>IF('Team Card'!$B$23="","",'Team Card'!$B$23)</f>
        <v>Jason Heibeck</v>
      </c>
      <c r="B220" s="58">
        <f>IF(OR(GameCard38[[#This Row],[PA]]&gt;0,$E$201="Win (FORFEIT)",L220="Yes"),1,"")</f>
        <v>1</v>
      </c>
      <c r="C220" s="33">
        <v>4</v>
      </c>
      <c r="D220" s="33">
        <v>4</v>
      </c>
      <c r="E220" s="33">
        <v>2</v>
      </c>
      <c r="F220" s="33">
        <v>2</v>
      </c>
      <c r="G220" s="33">
        <v>3</v>
      </c>
      <c r="H220" s="33"/>
      <c r="I220" s="33"/>
      <c r="J220" s="34"/>
      <c r="K220" s="49"/>
      <c r="L220" s="66" t="s">
        <v>79</v>
      </c>
      <c r="M220" s="49">
        <v>0</v>
      </c>
      <c r="N220" s="49"/>
    </row>
    <row r="221" spans="1:14" ht="20.25" customHeight="1">
      <c r="A221" s="12" t="str">
        <f>IF('Team Card'!$B$24="","",'Team Card'!$B$24)</f>
        <v>Sean Heibeck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79</v>
      </c>
      <c r="M221" s="49">
        <v>0</v>
      </c>
      <c r="N221" s="49"/>
    </row>
    <row r="222" spans="1:14" ht="20.25" customHeight="1">
      <c r="A222" s="22" t="str">
        <f>IF('Team Card'!$B$25="","",'Team Card'!$B$25)</f>
        <v>Mike Granscog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79</v>
      </c>
      <c r="M222" s="49">
        <v>0</v>
      </c>
      <c r="N222" s="49"/>
    </row>
    <row r="223" spans="1:14" ht="20.25" customHeight="1">
      <c r="A223" s="12" t="str">
        <f>IF('Team Card'!$B$26="","",'Team Card'!$B$26)</f>
        <v>Steve Santorella</v>
      </c>
      <c r="B223" s="68">
        <f>IF(OR(GameCard38[[#This Row],[PA]]&gt;0,$E$201="Win (FORFEIT)",L223="Yes"),1,"")</f>
        <v>1</v>
      </c>
      <c r="C223" s="69">
        <v>4</v>
      </c>
      <c r="D223" s="69">
        <v>3</v>
      </c>
      <c r="E223" s="69">
        <v>3</v>
      </c>
      <c r="F223" s="69">
        <v>3</v>
      </c>
      <c r="G223" s="69">
        <v>1</v>
      </c>
      <c r="H223" s="69">
        <v>1</v>
      </c>
      <c r="I223" s="69"/>
      <c r="J223" s="70"/>
      <c r="K223" s="49"/>
      <c r="L223" s="67" t="s">
        <v>79</v>
      </c>
      <c r="M223" s="49">
        <v>0</v>
      </c>
      <c r="N223" s="49"/>
    </row>
    <row r="224" spans="1:14" ht="20.25" customHeight="1">
      <c r="A224" s="22" t="str">
        <f>IF('Team Card'!$B$27="","",'Team Card'!$B$27)</f>
        <v>Brandon Kaufman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79</v>
      </c>
      <c r="M224" s="49">
        <v>0</v>
      </c>
      <c r="N224" s="49"/>
    </row>
    <row r="225" spans="1:14" ht="20.25" customHeight="1">
      <c r="A225" s="12" t="str">
        <f>IF('Team Card'!$B$28="","",'Team Card'!$B$28)</f>
        <v>Adam Zandri</v>
      </c>
      <c r="B225" s="68">
        <f>IF(OR(GameCard38[[#This Row],[PA]]&gt;0,$E$201="Win (FORFEIT)",L225="Yes"),1,"")</f>
        <v>1</v>
      </c>
      <c r="C225" s="69">
        <v>4</v>
      </c>
      <c r="D225" s="69">
        <v>4</v>
      </c>
      <c r="E225" s="69">
        <v>2</v>
      </c>
      <c r="F225" s="69">
        <v>2</v>
      </c>
      <c r="G225" s="69">
        <v>3</v>
      </c>
      <c r="H225" s="69"/>
      <c r="I225" s="69"/>
      <c r="J225" s="70"/>
      <c r="K225" s="49"/>
      <c r="L225" s="67" t="s">
        <v>79</v>
      </c>
      <c r="M225" s="49">
        <v>0</v>
      </c>
      <c r="N225" s="49"/>
    </row>
    <row r="226" spans="1:14" ht="20.25" customHeight="1">
      <c r="A226" s="22" t="str">
        <f>IF('Team Card'!$B$29="","",'Team Card'!$B$29)</f>
        <v>M Smuda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79</v>
      </c>
      <c r="M226" s="49">
        <v>0</v>
      </c>
      <c r="N226" s="49"/>
    </row>
    <row r="227" spans="1:14" ht="20.25" customHeight="1">
      <c r="A227" s="12" t="str">
        <f>IF('Team Card'!$B$30="","",'Team Card'!$B$30)</f>
        <v>Matt Lisi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79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>Sean Malay</v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79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39</v>
      </c>
      <c r="D229" s="45">
        <f t="shared" ref="D229" si="42">SUM(D204:D228)</f>
        <v>37</v>
      </c>
      <c r="E229" s="44">
        <f t="shared" ref="E229" si="43">SUM(E204:E228)</f>
        <v>24</v>
      </c>
      <c r="F229" s="44">
        <f t="shared" ref="F229" si="44">SUM(F204:F228)</f>
        <v>22</v>
      </c>
      <c r="G229" s="44">
        <f t="shared" ref="G229" si="45">SUM(G204:G228)</f>
        <v>20</v>
      </c>
      <c r="H229" s="44">
        <f t="shared" ref="H229" si="46">SUM(H204:H228)</f>
        <v>1</v>
      </c>
      <c r="I229" s="44">
        <f t="shared" ref="I229" si="47">SUM(I204:I228)</f>
        <v>1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5" t="s">
        <v>24</v>
      </c>
      <c r="B231" s="85"/>
      <c r="C231" s="85"/>
      <c r="D231" s="85"/>
      <c r="E231" s="85"/>
      <c r="F231" s="85"/>
      <c r="G231" s="85"/>
      <c r="H231" s="85"/>
      <c r="I231" s="85"/>
      <c r="J231" s="85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8">
        <v>42894</v>
      </c>
      <c r="C233" s="88"/>
      <c r="D233" s="13" t="s">
        <v>37</v>
      </c>
      <c r="E233" s="89" t="s">
        <v>44</v>
      </c>
      <c r="F233" s="89"/>
      <c r="G233" s="23" t="s">
        <v>12</v>
      </c>
      <c r="H233" s="84" t="s">
        <v>39</v>
      </c>
      <c r="I233" s="84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76</v>
      </c>
      <c r="M235" s="49">
        <v>0</v>
      </c>
      <c r="N235" s="49"/>
    </row>
    <row r="236" spans="1:14" ht="20.25" customHeight="1">
      <c r="A236" s="22" t="str">
        <f>IF('Team Card'!$B$7="","",'Team Card'!$B$7)</f>
        <v>Tom Keneally</v>
      </c>
      <c r="B236" s="58">
        <f>IF(OR(GameCard49[[#This Row],[PA]]&gt;0,$E$233="Win (FORFEIT)",L236="Yes"),1,"")</f>
        <v>1</v>
      </c>
      <c r="C236" s="33">
        <v>4</v>
      </c>
      <c r="D236" s="33">
        <v>4</v>
      </c>
      <c r="E236" s="33">
        <v>2</v>
      </c>
      <c r="F236" s="33">
        <v>1</v>
      </c>
      <c r="G236" s="33"/>
      <c r="H236" s="33"/>
      <c r="I236" s="33"/>
      <c r="J236" s="34"/>
      <c r="K236" s="49"/>
      <c r="L236" s="66" t="s">
        <v>79</v>
      </c>
      <c r="M236" s="49">
        <v>0</v>
      </c>
      <c r="N236" s="49"/>
    </row>
    <row r="237" spans="1:14" ht="20.25" customHeight="1">
      <c r="A237" s="12" t="str">
        <f>IF('Team Card'!$B$8="","",'Team Card'!$B$8)</f>
        <v>Bryan Keneally</v>
      </c>
      <c r="B237" s="68">
        <f>IF(OR(GameCard49[[#This Row],[PA]]&gt;0,$E$233="Win (FORFEIT)",L237="Yes"),1,"")</f>
        <v>1</v>
      </c>
      <c r="C237" s="69">
        <v>3</v>
      </c>
      <c r="D237" s="69">
        <v>3</v>
      </c>
      <c r="E237" s="69">
        <v>2</v>
      </c>
      <c r="F237" s="69">
        <v>1</v>
      </c>
      <c r="G237" s="69">
        <v>1</v>
      </c>
      <c r="H237" s="69"/>
      <c r="I237" s="69"/>
      <c r="J237" s="70"/>
      <c r="K237" s="49"/>
      <c r="L237" s="67" t="s">
        <v>79</v>
      </c>
      <c r="M237" s="49">
        <v>0</v>
      </c>
      <c r="N237" s="49"/>
    </row>
    <row r="238" spans="1:14" ht="20.25" customHeight="1">
      <c r="A238" s="22" t="str">
        <f>IF('Team Card'!$B$9="","",'Team Card'!$B$9)</f>
        <v>Marc Nizzardo</v>
      </c>
      <c r="B238" s="58">
        <f>IF(OR(GameCard49[[#This Row],[PA]]&gt;0,$E$233="Win (FORFEIT)",L238="Yes"),1,"")</f>
        <v>1</v>
      </c>
      <c r="C238" s="33">
        <v>3</v>
      </c>
      <c r="D238" s="33">
        <v>2</v>
      </c>
      <c r="E238" s="33">
        <v>0</v>
      </c>
      <c r="F238" s="33"/>
      <c r="G238" s="33"/>
      <c r="H238" s="33"/>
      <c r="I238" s="33">
        <v>1</v>
      </c>
      <c r="J238" s="34"/>
      <c r="K238" s="49"/>
      <c r="L238" s="66" t="s">
        <v>79</v>
      </c>
      <c r="M238" s="49">
        <v>0</v>
      </c>
      <c r="N238" s="49"/>
    </row>
    <row r="239" spans="1:14" ht="20.25" customHeight="1">
      <c r="A239" s="12" t="str">
        <f>IF('Team Card'!$B$10="","",'Team Card'!$B$10)</f>
        <v>Kyle Haines</v>
      </c>
      <c r="B239" s="68">
        <f>IF(OR(GameCard49[[#This Row],[PA]]&gt;0,$E$233="Win (FORFEIT)",L239="Yes"),1,"")</f>
        <v>1</v>
      </c>
      <c r="C239" s="69">
        <v>3</v>
      </c>
      <c r="D239" s="69">
        <v>3</v>
      </c>
      <c r="E239" s="69">
        <v>1</v>
      </c>
      <c r="F239" s="69"/>
      <c r="G239" s="69"/>
      <c r="H239" s="69"/>
      <c r="I239" s="69"/>
      <c r="J239" s="70"/>
      <c r="K239" s="49"/>
      <c r="L239" s="67" t="s">
        <v>79</v>
      </c>
      <c r="M239" s="49">
        <v>0</v>
      </c>
      <c r="N239" s="49"/>
    </row>
    <row r="240" spans="1:14" ht="20.25" customHeight="1">
      <c r="A240" s="22" t="str">
        <f>IF('Team Card'!$B$11="","",'Team Card'!$B$11)</f>
        <v>Matt Haines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79</v>
      </c>
      <c r="M240" s="49">
        <v>0</v>
      </c>
      <c r="N240" s="49"/>
    </row>
    <row r="241" spans="1:14" ht="20.25" customHeight="1">
      <c r="A241" s="12" t="str">
        <f>IF('Team Card'!$B$12="","",'Team Card'!$B$12)</f>
        <v>Tim Malay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79</v>
      </c>
      <c r="M241" s="49">
        <v>0</v>
      </c>
      <c r="N241" s="49"/>
    </row>
    <row r="242" spans="1:14" ht="20.25" customHeight="1">
      <c r="A242" s="22" t="str">
        <f>IF('Team Card'!$B$13="","",'Team Card'!$B$13)</f>
        <v>Shaun Malay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79</v>
      </c>
      <c r="M242" s="49">
        <v>0</v>
      </c>
      <c r="N242" s="49"/>
    </row>
    <row r="243" spans="1:14" ht="20.25" customHeight="1">
      <c r="A243" s="12" t="str">
        <f>IF('Team Card'!$B$14="","",'Team Card'!$B$14)</f>
        <v>Chris Jones</v>
      </c>
      <c r="B243" s="68">
        <f>IF(OR(GameCard49[[#This Row],[PA]]&gt;0,$E$233="Win (FORFEIT)",L243="Yes"),1,"")</f>
        <v>1</v>
      </c>
      <c r="C243" s="69">
        <v>4</v>
      </c>
      <c r="D243" s="69">
        <v>4</v>
      </c>
      <c r="E243" s="69">
        <v>2</v>
      </c>
      <c r="F243" s="69">
        <v>1</v>
      </c>
      <c r="G243" s="69"/>
      <c r="H243" s="69"/>
      <c r="I243" s="69"/>
      <c r="J243" s="70"/>
      <c r="K243" s="49"/>
      <c r="L243" s="67" t="s">
        <v>79</v>
      </c>
      <c r="M243" s="49">
        <v>0</v>
      </c>
      <c r="N243" s="49"/>
    </row>
    <row r="244" spans="1:14" ht="20.25" customHeight="1">
      <c r="A244" s="22" t="str">
        <f>IF('Team Card'!$B$15="","",'Team Card'!$B$15)</f>
        <v>Dennis Sullivan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79</v>
      </c>
      <c r="M244" s="49">
        <v>0</v>
      </c>
      <c r="N244" s="49"/>
    </row>
    <row r="245" spans="1:14" ht="20.25" customHeight="1">
      <c r="A245" s="12" t="str">
        <f>IF('Team Card'!$B$16="","",'Team Card'!$B$16)</f>
        <v>Dylan Stone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79</v>
      </c>
      <c r="M245" s="49">
        <v>0</v>
      </c>
      <c r="N245" s="49"/>
    </row>
    <row r="246" spans="1:14" ht="20.25" customHeight="1">
      <c r="A246" s="22" t="str">
        <f>IF('Team Card'!$B$17="","",'Team Card'!$B$17)</f>
        <v>Eric Dube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79</v>
      </c>
      <c r="M246" s="49">
        <v>0</v>
      </c>
      <c r="N246" s="49"/>
    </row>
    <row r="247" spans="1:14" ht="20.25" customHeight="1">
      <c r="A247" s="12" t="str">
        <f>IF('Team Card'!$B$18="","",'Team Card'!$B$18)</f>
        <v>Scott Brown</v>
      </c>
      <c r="B247" s="68">
        <f>IF(OR(GameCard49[[#This Row],[PA]]&gt;0,$E$233="Win (FORFEIT)",L247="Yes"),1,"")</f>
        <v>1</v>
      </c>
      <c r="C247" s="69">
        <v>4</v>
      </c>
      <c r="D247" s="69">
        <v>4</v>
      </c>
      <c r="E247" s="69">
        <v>3</v>
      </c>
      <c r="F247" s="69">
        <v>2</v>
      </c>
      <c r="G247" s="69">
        <v>2</v>
      </c>
      <c r="H247" s="69"/>
      <c r="I247" s="69"/>
      <c r="J247" s="70"/>
      <c r="K247" s="49"/>
      <c r="L247" s="67" t="s">
        <v>79</v>
      </c>
      <c r="M247" s="49">
        <v>0</v>
      </c>
      <c r="N247" s="49"/>
    </row>
    <row r="248" spans="1:14" ht="20.25" customHeight="1">
      <c r="A248" s="22" t="str">
        <f>IF('Team Card'!$B$19="","",'Team Card'!$B$19)</f>
        <v>Mark Smuda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79</v>
      </c>
      <c r="M248" s="49">
        <v>0</v>
      </c>
      <c r="N248" s="49"/>
    </row>
    <row r="249" spans="1:14" ht="20.25" customHeight="1">
      <c r="A249" s="12" t="str">
        <f>IF('Team Card'!$B$20="","",'Team Card'!$B$20)</f>
        <v>M. Cisi</v>
      </c>
      <c r="B249" s="68">
        <f>IF(OR(GameCard49[[#This Row],[PA]]&gt;0,$E$233="Win (FORFEIT)",L249="Yes"),1,"")</f>
        <v>1</v>
      </c>
      <c r="C249" s="69">
        <v>3</v>
      </c>
      <c r="D249" s="69">
        <v>3</v>
      </c>
      <c r="E249" s="69">
        <v>1</v>
      </c>
      <c r="F249" s="69">
        <v>1</v>
      </c>
      <c r="G249" s="69"/>
      <c r="H249" s="69"/>
      <c r="I249" s="69"/>
      <c r="J249" s="70"/>
      <c r="K249" s="49"/>
      <c r="L249" s="67" t="s">
        <v>79</v>
      </c>
      <c r="M249" s="49">
        <v>0</v>
      </c>
      <c r="N249" s="49"/>
    </row>
    <row r="250" spans="1:14" ht="20.25" customHeight="1">
      <c r="A250" s="22" t="str">
        <f>IF('Team Card'!$B$21="","",'Team Card'!$B$21)</f>
        <v>John Davis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0</v>
      </c>
      <c r="F250" s="33"/>
      <c r="G250" s="33"/>
      <c r="H250" s="33"/>
      <c r="I250" s="33"/>
      <c r="J250" s="34"/>
      <c r="K250" s="49"/>
      <c r="L250" s="66" t="s">
        <v>79</v>
      </c>
      <c r="M250" s="49">
        <v>0</v>
      </c>
      <c r="N250" s="49"/>
    </row>
    <row r="251" spans="1:14" ht="20.25" customHeight="1">
      <c r="A251" s="12" t="str">
        <f>IF('Team Card'!$B$22="","",'Team Card'!$B$22)</f>
        <v>Anthony Scavo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79</v>
      </c>
      <c r="M251" s="49">
        <v>0</v>
      </c>
      <c r="N251" s="49"/>
    </row>
    <row r="252" spans="1:14" ht="20.25" customHeight="1">
      <c r="A252" s="22" t="str">
        <f>IF('Team Card'!$B$23="","",'Team Card'!$B$23)</f>
        <v>Jason Heibeck</v>
      </c>
      <c r="B252" s="58">
        <f>IF(OR(GameCard49[[#This Row],[PA]]&gt;0,$E$233="Win (FORFEIT)",L252="Yes"),1,"")</f>
        <v>1</v>
      </c>
      <c r="C252" s="33">
        <v>4</v>
      </c>
      <c r="D252" s="33">
        <v>3</v>
      </c>
      <c r="E252" s="33">
        <v>1</v>
      </c>
      <c r="F252" s="33"/>
      <c r="G252" s="33">
        <v>1</v>
      </c>
      <c r="H252" s="33">
        <v>1</v>
      </c>
      <c r="I252" s="33"/>
      <c r="J252" s="34"/>
      <c r="K252" s="49"/>
      <c r="L252" s="66" t="s">
        <v>79</v>
      </c>
      <c r="M252" s="49">
        <v>0</v>
      </c>
      <c r="N252" s="49"/>
    </row>
    <row r="253" spans="1:14" ht="20.25" customHeight="1">
      <c r="A253" s="12" t="str">
        <f>IF('Team Card'!$B$24="","",'Team Card'!$B$24)</f>
        <v>Sean Heibeck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79</v>
      </c>
      <c r="M253" s="49">
        <v>0</v>
      </c>
      <c r="N253" s="49"/>
    </row>
    <row r="254" spans="1:14" ht="20.25" customHeight="1">
      <c r="A254" s="22" t="str">
        <f>IF('Team Card'!$B$25="","",'Team Card'!$B$25)</f>
        <v>Mike Granscog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79</v>
      </c>
      <c r="M254" s="49">
        <v>0</v>
      </c>
      <c r="N254" s="49"/>
    </row>
    <row r="255" spans="1:14" ht="20.25" customHeight="1">
      <c r="A255" s="12" t="str">
        <f>IF('Team Card'!$B$26="","",'Team Card'!$B$26)</f>
        <v>Steve Santorella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79</v>
      </c>
      <c r="M255" s="49">
        <v>0</v>
      </c>
      <c r="N255" s="49"/>
    </row>
    <row r="256" spans="1:14" ht="20.25" customHeight="1">
      <c r="A256" s="22" t="str">
        <f>IF('Team Card'!$B$27="","",'Team Card'!$B$27)</f>
        <v>Brandon Kaufman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79</v>
      </c>
      <c r="M256" s="49">
        <v>0</v>
      </c>
      <c r="N256" s="49"/>
    </row>
    <row r="257" spans="1:14" ht="20.25" customHeight="1">
      <c r="A257" s="12" t="str">
        <f>IF('Team Card'!$B$28="","",'Team Card'!$B$28)</f>
        <v>Adam Zandri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79</v>
      </c>
      <c r="M257" s="49">
        <v>0</v>
      </c>
      <c r="N257" s="49"/>
    </row>
    <row r="258" spans="1:14" ht="20.25" customHeight="1">
      <c r="A258" s="22" t="str">
        <f>IF('Team Card'!$B$29="","",'Team Card'!$B$29)</f>
        <v>M Smuda</v>
      </c>
      <c r="B258" s="58">
        <f>IF(OR(GameCard49[[#This Row],[PA]]&gt;0,$E$233="Win (FORFEIT)",L258="Yes"),1,"")</f>
        <v>1</v>
      </c>
      <c r="C258" s="33">
        <v>4</v>
      </c>
      <c r="D258" s="33">
        <v>3</v>
      </c>
      <c r="E258" s="33">
        <v>2</v>
      </c>
      <c r="F258" s="33">
        <v>1</v>
      </c>
      <c r="G258" s="33">
        <v>2</v>
      </c>
      <c r="H258" s="33">
        <v>1</v>
      </c>
      <c r="I258" s="33"/>
      <c r="J258" s="34"/>
      <c r="K258" s="49"/>
      <c r="L258" s="66" t="s">
        <v>79</v>
      </c>
      <c r="M258" s="49">
        <v>0</v>
      </c>
      <c r="N258" s="49"/>
    </row>
    <row r="259" spans="1:14" ht="20.25" customHeight="1">
      <c r="A259" s="12" t="str">
        <f>IF('Team Card'!$B$30="","",'Team Card'!$B$30)</f>
        <v>Matt Lisi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79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>Sean Malay</v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79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36</v>
      </c>
      <c r="D261" s="45">
        <f t="shared" ref="D261" si="50">SUM(D236:D260)</f>
        <v>33</v>
      </c>
      <c r="E261" s="44">
        <f t="shared" ref="E261" si="51">SUM(E236:E260)</f>
        <v>14</v>
      </c>
      <c r="F261" s="44">
        <f t="shared" ref="F261" si="52">SUM(F236:F260)</f>
        <v>7</v>
      </c>
      <c r="G261" s="44">
        <f t="shared" ref="G261" si="53">SUM(G236:G260)</f>
        <v>6</v>
      </c>
      <c r="H261" s="44">
        <f t="shared" ref="H261" si="54">SUM(H236:H260)</f>
        <v>2</v>
      </c>
      <c r="I261" s="44">
        <f t="shared" ref="I261" si="55">SUM(I236:I260)</f>
        <v>1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5" t="s">
        <v>25</v>
      </c>
      <c r="B263" s="85"/>
      <c r="C263" s="85"/>
      <c r="D263" s="85"/>
      <c r="E263" s="85"/>
      <c r="F263" s="85"/>
      <c r="G263" s="85"/>
      <c r="H263" s="85"/>
      <c r="I263" s="85"/>
      <c r="J263" s="85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8">
        <v>42900</v>
      </c>
      <c r="C265" s="88"/>
      <c r="D265" s="13" t="s">
        <v>37</v>
      </c>
      <c r="E265" s="89" t="s">
        <v>45</v>
      </c>
      <c r="F265" s="89"/>
      <c r="G265" s="23" t="s">
        <v>12</v>
      </c>
      <c r="H265" s="84" t="s">
        <v>93</v>
      </c>
      <c r="I265" s="84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76</v>
      </c>
      <c r="M267" s="49">
        <v>0</v>
      </c>
      <c r="N267" s="49"/>
    </row>
    <row r="268" spans="1:14" ht="20.25" customHeight="1">
      <c r="A268" s="22" t="str">
        <f>IF('Team Card'!$B$7="","",'Team Card'!$B$7)</f>
        <v>Tom Keneally</v>
      </c>
      <c r="B268" s="58">
        <f>IF(OR(GameCard510[[#This Row],[PA]]&gt;0,$E$265="Win (FORFEIT)",L268="Yes"),1,"")</f>
        <v>1</v>
      </c>
      <c r="C268" s="33">
        <v>3</v>
      </c>
      <c r="D268" s="33">
        <v>3</v>
      </c>
      <c r="E268" s="33">
        <v>2</v>
      </c>
      <c r="F268" s="33"/>
      <c r="G268" s="33"/>
      <c r="H268" s="33"/>
      <c r="I268" s="33"/>
      <c r="J268" s="34"/>
      <c r="K268" s="49"/>
      <c r="L268" s="66" t="s">
        <v>79</v>
      </c>
      <c r="M268" s="49">
        <v>0</v>
      </c>
      <c r="N268" s="49"/>
    </row>
    <row r="269" spans="1:14" ht="20.25" customHeight="1">
      <c r="A269" s="12" t="str">
        <f>IF('Team Card'!$B$8="","",'Team Card'!$B$8)</f>
        <v>Bryan Keneally</v>
      </c>
      <c r="B269" s="68">
        <f>IF(OR(GameCard510[[#This Row],[PA]]&gt;0,$E$265="Win (FORFEIT)",L269="Yes"),1,"")</f>
        <v>1</v>
      </c>
      <c r="C269" s="69">
        <v>3</v>
      </c>
      <c r="D269" s="69">
        <v>3</v>
      </c>
      <c r="E269" s="69">
        <v>0</v>
      </c>
      <c r="F269" s="69"/>
      <c r="G269" s="69"/>
      <c r="H269" s="69"/>
      <c r="I269" s="69"/>
      <c r="J269" s="70"/>
      <c r="K269" s="49"/>
      <c r="L269" s="67" t="s">
        <v>79</v>
      </c>
      <c r="M269" s="49">
        <v>0</v>
      </c>
      <c r="N269" s="49"/>
    </row>
    <row r="270" spans="1:14" ht="20.25" customHeight="1">
      <c r="A270" s="22" t="str">
        <f>IF('Team Card'!$B$9="","",'Team Card'!$B$9)</f>
        <v>Marc Nizzardo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79</v>
      </c>
      <c r="M270" s="49">
        <v>0</v>
      </c>
      <c r="N270" s="49"/>
    </row>
    <row r="271" spans="1:14" ht="20.25" customHeight="1">
      <c r="A271" s="12" t="str">
        <f>IF('Team Card'!$B$10="","",'Team Card'!$B$10)</f>
        <v>Kyle Haines</v>
      </c>
      <c r="B271" s="68">
        <f>IF(OR(GameCard510[[#This Row],[PA]]&gt;0,$E$265="Win (FORFEIT)",L271="Yes"),1,"")</f>
        <v>1</v>
      </c>
      <c r="C271" s="69">
        <v>3</v>
      </c>
      <c r="D271" s="69">
        <v>3</v>
      </c>
      <c r="E271" s="69">
        <v>1</v>
      </c>
      <c r="F271" s="69">
        <v>1</v>
      </c>
      <c r="G271" s="69"/>
      <c r="H271" s="69"/>
      <c r="I271" s="69"/>
      <c r="J271" s="70"/>
      <c r="K271" s="49"/>
      <c r="L271" s="67" t="s">
        <v>79</v>
      </c>
      <c r="M271" s="49">
        <v>0</v>
      </c>
      <c r="N271" s="49"/>
    </row>
    <row r="272" spans="1:14" ht="20.25" customHeight="1">
      <c r="A272" s="22" t="str">
        <f>IF('Team Card'!$B$11="","",'Team Card'!$B$11)</f>
        <v>Matt Haines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79</v>
      </c>
      <c r="M272" s="49">
        <v>0</v>
      </c>
      <c r="N272" s="49"/>
    </row>
    <row r="273" spans="1:14" ht="20.25" customHeight="1">
      <c r="A273" s="12" t="str">
        <f>IF('Team Card'!$B$12="","",'Team Card'!$B$12)</f>
        <v>Tim Malay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79</v>
      </c>
      <c r="M273" s="49">
        <v>0</v>
      </c>
      <c r="N273" s="49"/>
    </row>
    <row r="274" spans="1:14" ht="20.25" customHeight="1">
      <c r="A274" s="22" t="str">
        <f>IF('Team Card'!$B$13="","",'Team Card'!$B$13)</f>
        <v>Shaun Malay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79</v>
      </c>
      <c r="M274" s="49">
        <v>0</v>
      </c>
      <c r="N274" s="49"/>
    </row>
    <row r="275" spans="1:14" ht="20.25" customHeight="1">
      <c r="A275" s="12" t="str">
        <f>IF('Team Card'!$B$14="","",'Team Card'!$B$14)</f>
        <v>Chris Jones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2</v>
      </c>
      <c r="F275" s="69">
        <v>1</v>
      </c>
      <c r="G275" s="69">
        <v>1</v>
      </c>
      <c r="H275" s="69"/>
      <c r="I275" s="69"/>
      <c r="J275" s="70"/>
      <c r="K275" s="49"/>
      <c r="L275" s="67" t="s">
        <v>79</v>
      </c>
      <c r="M275" s="49">
        <v>0</v>
      </c>
      <c r="N275" s="49"/>
    </row>
    <row r="276" spans="1:14" ht="20.25" customHeight="1">
      <c r="A276" s="22" t="str">
        <f>IF('Team Card'!$B$15="","",'Team Card'!$B$15)</f>
        <v>Dennis Sullivan</v>
      </c>
      <c r="B276" s="58">
        <f>IF(OR(GameCard510[[#This Row],[PA]]&gt;0,$E$265="Win (FORFEIT)",L276="Yes"),1,"")</f>
        <v>1</v>
      </c>
      <c r="C276" s="33">
        <v>3</v>
      </c>
      <c r="D276" s="33">
        <v>3</v>
      </c>
      <c r="E276" s="33">
        <v>1</v>
      </c>
      <c r="F276" s="33"/>
      <c r="G276" s="33"/>
      <c r="H276" s="33"/>
      <c r="I276" s="33"/>
      <c r="J276" s="34"/>
      <c r="K276" s="49"/>
      <c r="L276" s="66" t="s">
        <v>79</v>
      </c>
      <c r="M276" s="49">
        <v>0</v>
      </c>
      <c r="N276" s="49"/>
    </row>
    <row r="277" spans="1:14" ht="20.25" customHeight="1">
      <c r="A277" s="12" t="str">
        <f>IF('Team Card'!$B$16="","",'Team Card'!$B$16)</f>
        <v>Dylan Stone</v>
      </c>
      <c r="B277" s="68">
        <f>IF(OR(GameCard510[[#This Row],[PA]]&gt;0,$E$265="Win (FORFEIT)",L277="Yes"),1,"")</f>
        <v>1</v>
      </c>
      <c r="C277" s="69">
        <v>4</v>
      </c>
      <c r="D277" s="69">
        <v>4</v>
      </c>
      <c r="E277" s="69">
        <v>2</v>
      </c>
      <c r="F277" s="69"/>
      <c r="G277" s="69"/>
      <c r="H277" s="69"/>
      <c r="I277" s="69"/>
      <c r="J277" s="70"/>
      <c r="K277" s="49"/>
      <c r="L277" s="67" t="s">
        <v>79</v>
      </c>
      <c r="M277" s="49">
        <v>0</v>
      </c>
      <c r="N277" s="49"/>
    </row>
    <row r="278" spans="1:14" ht="20.25" customHeight="1">
      <c r="A278" s="22" t="str">
        <f>IF('Team Card'!$B$17="","",'Team Card'!$B$17)</f>
        <v>Eric Dube</v>
      </c>
      <c r="B278" s="58">
        <f>IF(OR(GameCard510[[#This Row],[PA]]&gt;0,$E$265="Win (FORFEIT)",L278="Yes"),1,"")</f>
        <v>1</v>
      </c>
      <c r="C278" s="33">
        <v>3</v>
      </c>
      <c r="D278" s="33">
        <v>3</v>
      </c>
      <c r="E278" s="33">
        <v>2</v>
      </c>
      <c r="F278" s="33">
        <v>1</v>
      </c>
      <c r="G278" s="33">
        <v>1</v>
      </c>
      <c r="H278" s="33"/>
      <c r="I278" s="33"/>
      <c r="J278" s="34"/>
      <c r="K278" s="49"/>
      <c r="L278" s="66" t="s">
        <v>79</v>
      </c>
      <c r="M278" s="49">
        <v>0</v>
      </c>
      <c r="N278" s="49"/>
    </row>
    <row r="279" spans="1:14" ht="20.25" customHeight="1">
      <c r="A279" s="12" t="str">
        <f>IF('Team Card'!$B$18="","",'Team Card'!$B$18)</f>
        <v>Scott Brown</v>
      </c>
      <c r="B279" s="68">
        <f>IF(OR(GameCard510[[#This Row],[PA]]&gt;0,$E$265="Win (FORFEIT)",L279="Yes"),1,"")</f>
        <v>1</v>
      </c>
      <c r="C279" s="69">
        <v>3</v>
      </c>
      <c r="D279" s="69">
        <v>3</v>
      </c>
      <c r="E279" s="69">
        <v>2</v>
      </c>
      <c r="F279" s="69">
        <v>1</v>
      </c>
      <c r="G279" s="69">
        <v>1</v>
      </c>
      <c r="H279" s="69"/>
      <c r="I279" s="69"/>
      <c r="J279" s="70"/>
      <c r="K279" s="49"/>
      <c r="L279" s="67" t="s">
        <v>79</v>
      </c>
      <c r="M279" s="49">
        <v>0</v>
      </c>
      <c r="N279" s="49"/>
    </row>
    <row r="280" spans="1:14" ht="20.25" customHeight="1">
      <c r="A280" s="22" t="str">
        <f>IF('Team Card'!$B$19="","",'Team Card'!$B$19)</f>
        <v>Mark Smuda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79</v>
      </c>
      <c r="M280" s="49">
        <v>0</v>
      </c>
      <c r="N280" s="49"/>
    </row>
    <row r="281" spans="1:14" ht="20.25" customHeight="1">
      <c r="A281" s="12" t="str">
        <f>IF('Team Card'!$B$20="","",'Team Card'!$B$20)</f>
        <v>M. Cisi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79</v>
      </c>
      <c r="M281" s="49">
        <v>0</v>
      </c>
      <c r="N281" s="49"/>
    </row>
    <row r="282" spans="1:14" ht="20.25" customHeight="1">
      <c r="A282" s="22" t="str">
        <f>IF('Team Card'!$B$21="","",'Team Card'!$B$21)</f>
        <v>John Davis</v>
      </c>
      <c r="B282" s="58">
        <f>IF(OR(GameCard510[[#This Row],[PA]]&gt;0,$E$265="Win (FORFEIT)",L282="Yes"),1,"")</f>
        <v>1</v>
      </c>
      <c r="C282" s="33">
        <v>3</v>
      </c>
      <c r="D282" s="33">
        <v>3</v>
      </c>
      <c r="E282" s="33">
        <v>1</v>
      </c>
      <c r="F282" s="33"/>
      <c r="G282" s="33">
        <v>2</v>
      </c>
      <c r="H282" s="33"/>
      <c r="I282" s="33"/>
      <c r="J282" s="34"/>
      <c r="K282" s="49"/>
      <c r="L282" s="66" t="s">
        <v>79</v>
      </c>
      <c r="M282" s="49">
        <v>0</v>
      </c>
      <c r="N282" s="49"/>
    </row>
    <row r="283" spans="1:14" ht="20.25" customHeight="1">
      <c r="A283" s="12" t="str">
        <f>IF('Team Card'!$B$22="","",'Team Card'!$B$22)</f>
        <v>Anthony Scavo</v>
      </c>
      <c r="B283" s="68">
        <f>IF(OR(GameCard510[[#This Row],[PA]]&gt;0,$E$265="Win (FORFEIT)",L283="Yes"),1,"")</f>
        <v>1</v>
      </c>
      <c r="C283" s="69">
        <v>3</v>
      </c>
      <c r="D283" s="69">
        <v>3</v>
      </c>
      <c r="E283" s="69">
        <v>0</v>
      </c>
      <c r="F283" s="69">
        <v>2</v>
      </c>
      <c r="G283" s="69"/>
      <c r="H283" s="69"/>
      <c r="I283" s="69"/>
      <c r="J283" s="70"/>
      <c r="K283" s="49"/>
      <c r="L283" s="67" t="s">
        <v>79</v>
      </c>
      <c r="M283" s="49">
        <v>0</v>
      </c>
      <c r="N283" s="49"/>
    </row>
    <row r="284" spans="1:14" ht="20.25" customHeight="1">
      <c r="A284" s="22" t="str">
        <f>IF('Team Card'!$B$23="","",'Team Card'!$B$23)</f>
        <v>Jason Heibeck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79</v>
      </c>
      <c r="M284" s="49">
        <v>0</v>
      </c>
      <c r="N284" s="49"/>
    </row>
    <row r="285" spans="1:14" ht="20.25" customHeight="1">
      <c r="A285" s="12" t="str">
        <f>IF('Team Card'!$B$24="","",'Team Card'!$B$24)</f>
        <v>Sean Heibeck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79</v>
      </c>
      <c r="M285" s="49">
        <v>0</v>
      </c>
      <c r="N285" s="49"/>
    </row>
    <row r="286" spans="1:14" ht="20.25" customHeight="1">
      <c r="A286" s="22" t="str">
        <f>IF('Team Card'!$B$25="","",'Team Card'!$B$25)</f>
        <v>Mike Granscog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79</v>
      </c>
      <c r="M286" s="49">
        <v>0</v>
      </c>
      <c r="N286" s="49"/>
    </row>
    <row r="287" spans="1:14" ht="20.25" customHeight="1">
      <c r="A287" s="12" t="str">
        <f>IF('Team Card'!$B$26="","",'Team Card'!$B$26)</f>
        <v>Steve Santorella</v>
      </c>
      <c r="B287" s="68">
        <f>IF(OR(GameCard510[[#This Row],[PA]]&gt;0,$E$265="Win (FORFEIT)",L287="Yes"),1,"")</f>
        <v>1</v>
      </c>
      <c r="C287" s="69">
        <v>3</v>
      </c>
      <c r="D287" s="69">
        <v>3</v>
      </c>
      <c r="E287" s="69">
        <v>1</v>
      </c>
      <c r="F287" s="69"/>
      <c r="G287" s="69">
        <v>1</v>
      </c>
      <c r="H287" s="69"/>
      <c r="I287" s="69"/>
      <c r="J287" s="70"/>
      <c r="K287" s="49"/>
      <c r="L287" s="67" t="s">
        <v>79</v>
      </c>
      <c r="M287" s="49">
        <v>0</v>
      </c>
      <c r="N287" s="49"/>
    </row>
    <row r="288" spans="1:14" ht="20.25" customHeight="1">
      <c r="A288" s="22" t="str">
        <f>IF('Team Card'!$B$27="","",'Team Card'!$B$27)</f>
        <v>Brandon Kaufman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79</v>
      </c>
      <c r="M288" s="49">
        <v>0</v>
      </c>
      <c r="N288" s="49"/>
    </row>
    <row r="289" spans="1:14" ht="20.25" customHeight="1">
      <c r="A289" s="12" t="str">
        <f>IF('Team Card'!$B$28="","",'Team Card'!$B$28)</f>
        <v>Adam Zandri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79</v>
      </c>
      <c r="M289" s="49">
        <v>0</v>
      </c>
      <c r="N289" s="49"/>
    </row>
    <row r="290" spans="1:14" ht="20.25" customHeight="1">
      <c r="A290" s="22" t="str">
        <f>IF('Team Card'!$B$29="","",'Team Card'!$B$29)</f>
        <v>M Smuda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79</v>
      </c>
      <c r="M290" s="49">
        <v>0</v>
      </c>
      <c r="N290" s="49"/>
    </row>
    <row r="291" spans="1:14" ht="20.25" customHeight="1">
      <c r="A291" s="12" t="str">
        <f>IF('Team Card'!$B$30="","",'Team Card'!$B$30)</f>
        <v>Matt Lisi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79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>Sean Malay</v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79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35</v>
      </c>
      <c r="D293" s="45">
        <f t="shared" ref="D293" si="58">SUM(D268:D292)</f>
        <v>35</v>
      </c>
      <c r="E293" s="44">
        <f t="shared" ref="E293" si="59">SUM(E268:E292)</f>
        <v>14</v>
      </c>
      <c r="F293" s="44">
        <f t="shared" ref="F293" si="60">SUM(F268:F292)</f>
        <v>6</v>
      </c>
      <c r="G293" s="44">
        <f t="shared" ref="G293" si="61">SUM(G268:G292)</f>
        <v>6</v>
      </c>
      <c r="H293" s="44">
        <f t="shared" ref="H293" si="62">SUM(H268:H292)</f>
        <v>0</v>
      </c>
      <c r="I293" s="44">
        <f t="shared" ref="I293" si="63">SUM(I268:I292)</f>
        <v>0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5" t="s">
        <v>26</v>
      </c>
      <c r="B295" s="85"/>
      <c r="C295" s="85"/>
      <c r="D295" s="85"/>
      <c r="E295" s="85"/>
      <c r="F295" s="85"/>
      <c r="G295" s="85"/>
      <c r="H295" s="85"/>
      <c r="I295" s="85"/>
      <c r="J295" s="85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8">
        <v>42907</v>
      </c>
      <c r="C297" s="88"/>
      <c r="D297" s="13" t="s">
        <v>37</v>
      </c>
      <c r="E297" s="89" t="s">
        <v>45</v>
      </c>
      <c r="F297" s="89"/>
      <c r="G297" s="23" t="s">
        <v>12</v>
      </c>
      <c r="H297" s="84" t="s">
        <v>41</v>
      </c>
      <c r="I297" s="84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76</v>
      </c>
      <c r="M299" s="49">
        <v>0</v>
      </c>
      <c r="N299" s="49"/>
    </row>
    <row r="300" spans="1:14" ht="20.25" customHeight="1">
      <c r="A300" s="22" t="str">
        <f>IF('Team Card'!$B$7="","",'Team Card'!$B$7)</f>
        <v>Tom Keneally</v>
      </c>
      <c r="B300" s="58">
        <f>IF(OR(GameCard611[[#This Row],[PA]]&gt;0,$E$297="Win (FORFEIT)",L300="Yes"),1,"")</f>
        <v>1</v>
      </c>
      <c r="C300" s="33">
        <v>4</v>
      </c>
      <c r="D300" s="33">
        <v>4</v>
      </c>
      <c r="E300" s="33">
        <v>1</v>
      </c>
      <c r="F300" s="33"/>
      <c r="G300" s="33"/>
      <c r="H300" s="33"/>
      <c r="I300" s="33"/>
      <c r="J300" s="34"/>
      <c r="K300" s="49"/>
      <c r="L300" s="66" t="s">
        <v>79</v>
      </c>
      <c r="M300" s="49">
        <v>0</v>
      </c>
      <c r="N300" s="49"/>
    </row>
    <row r="301" spans="1:14" ht="20.25" customHeight="1">
      <c r="A301" s="12" t="str">
        <f>IF('Team Card'!$B$8="","",'Team Card'!$B$8)</f>
        <v>Bryan Keneally</v>
      </c>
      <c r="B301" s="68">
        <f>IF(OR(GameCard611[[#This Row],[PA]]&gt;0,$E$297="Win (FORFEIT)",L301="Yes"),1,"")</f>
        <v>1</v>
      </c>
      <c r="C301" s="69">
        <v>3</v>
      </c>
      <c r="D301" s="69">
        <v>3</v>
      </c>
      <c r="E301" s="69">
        <v>2</v>
      </c>
      <c r="F301" s="69"/>
      <c r="G301" s="69"/>
      <c r="H301" s="69"/>
      <c r="I301" s="69"/>
      <c r="J301" s="70"/>
      <c r="K301" s="49"/>
      <c r="L301" s="67" t="s">
        <v>79</v>
      </c>
      <c r="M301" s="49">
        <v>0</v>
      </c>
      <c r="N301" s="49"/>
    </row>
    <row r="302" spans="1:14" ht="20.25" customHeight="1">
      <c r="A302" s="22" t="str">
        <f>IF('Team Card'!$B$9="","",'Team Card'!$B$9)</f>
        <v>Marc Nizzardo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79</v>
      </c>
      <c r="M302" s="49">
        <v>0</v>
      </c>
      <c r="N302" s="49"/>
    </row>
    <row r="303" spans="1:14" ht="20.25" customHeight="1">
      <c r="A303" s="12" t="str">
        <f>IF('Team Card'!$B$10="","",'Team Card'!$B$10)</f>
        <v>Kyle Haines</v>
      </c>
      <c r="B303" s="68">
        <f>IF(OR(GameCard611[[#This Row],[PA]]&gt;0,$E$297="Win (FORFEIT)",L303="Yes"),1,"")</f>
        <v>1</v>
      </c>
      <c r="C303" s="69">
        <v>3</v>
      </c>
      <c r="D303" s="69">
        <v>3</v>
      </c>
      <c r="E303" s="69">
        <v>0</v>
      </c>
      <c r="F303" s="69"/>
      <c r="G303" s="69"/>
      <c r="H303" s="69"/>
      <c r="I303" s="69"/>
      <c r="J303" s="70"/>
      <c r="K303" s="49"/>
      <c r="L303" s="67" t="s">
        <v>79</v>
      </c>
      <c r="M303" s="49">
        <v>0</v>
      </c>
      <c r="N303" s="49"/>
    </row>
    <row r="304" spans="1:14" ht="20.25" customHeight="1">
      <c r="A304" s="22" t="str">
        <f>IF('Team Card'!$B$11="","",'Team Card'!$B$11)</f>
        <v>Matt Haines</v>
      </c>
      <c r="B304" s="58">
        <f>IF(OR(GameCard611[[#This Row],[PA]]&gt;0,$E$297="Win (FORFEIT)",L304="Yes"),1,"")</f>
        <v>1</v>
      </c>
      <c r="C304" s="33">
        <v>3</v>
      </c>
      <c r="D304" s="33">
        <v>3</v>
      </c>
      <c r="E304" s="33">
        <v>0</v>
      </c>
      <c r="F304" s="33"/>
      <c r="G304" s="33"/>
      <c r="H304" s="33"/>
      <c r="I304" s="33"/>
      <c r="J304" s="34"/>
      <c r="K304" s="49"/>
      <c r="L304" s="66" t="s">
        <v>79</v>
      </c>
      <c r="M304" s="49">
        <v>0</v>
      </c>
      <c r="N304" s="49"/>
    </row>
    <row r="305" spans="1:14" ht="20.25" customHeight="1">
      <c r="A305" s="12" t="str">
        <f>IF('Team Card'!$B$12="","",'Team Card'!$B$12)</f>
        <v>Tim Malay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79</v>
      </c>
      <c r="M305" s="49">
        <v>0</v>
      </c>
      <c r="N305" s="49"/>
    </row>
    <row r="306" spans="1:14" ht="20.25" customHeight="1">
      <c r="A306" s="22" t="str">
        <f>IF('Team Card'!$B$13="","",'Team Card'!$B$13)</f>
        <v>Shaun Malay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79</v>
      </c>
      <c r="M306" s="49">
        <v>0</v>
      </c>
      <c r="N306" s="49"/>
    </row>
    <row r="307" spans="1:14" ht="20.25" customHeight="1">
      <c r="A307" s="12" t="str">
        <f>IF('Team Card'!$B$14="","",'Team Card'!$B$14)</f>
        <v>Chris Jones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79</v>
      </c>
      <c r="M307" s="49">
        <v>0</v>
      </c>
      <c r="N307" s="49"/>
    </row>
    <row r="308" spans="1:14" ht="20.25" customHeight="1">
      <c r="A308" s="22" t="str">
        <f>IF('Team Card'!$B$15="","",'Team Card'!$B$15)</f>
        <v>Dennis Sullivan</v>
      </c>
      <c r="B308" s="58">
        <f>IF(OR(GameCard611[[#This Row],[PA]]&gt;0,$E$297="Win (FORFEIT)",L308="Yes"),1,"")</f>
        <v>1</v>
      </c>
      <c r="C308" s="33">
        <v>3</v>
      </c>
      <c r="D308" s="33">
        <v>3</v>
      </c>
      <c r="E308" s="33">
        <v>2</v>
      </c>
      <c r="F308" s="33">
        <v>1</v>
      </c>
      <c r="G308" s="33">
        <v>1</v>
      </c>
      <c r="H308" s="33"/>
      <c r="I308" s="33"/>
      <c r="J308" s="34"/>
      <c r="K308" s="49"/>
      <c r="L308" s="66" t="s">
        <v>79</v>
      </c>
      <c r="M308" s="49">
        <v>0</v>
      </c>
      <c r="N308" s="49"/>
    </row>
    <row r="309" spans="1:14" ht="20.25" customHeight="1">
      <c r="A309" s="12" t="str">
        <f>IF('Team Card'!$B$16="","",'Team Card'!$B$16)</f>
        <v>Dylan Stone</v>
      </c>
      <c r="B309" s="68">
        <f>IF(OR(GameCard611[[#This Row],[PA]]&gt;0,$E$297="Win (FORFEIT)",L309="Yes"),1,"")</f>
        <v>1</v>
      </c>
      <c r="C309" s="69">
        <v>4</v>
      </c>
      <c r="D309" s="69">
        <v>4</v>
      </c>
      <c r="E309" s="69">
        <v>3</v>
      </c>
      <c r="F309" s="69"/>
      <c r="G309" s="69"/>
      <c r="H309" s="69"/>
      <c r="I309" s="69"/>
      <c r="J309" s="70"/>
      <c r="K309" s="49"/>
      <c r="L309" s="67" t="s">
        <v>79</v>
      </c>
      <c r="M309" s="49">
        <v>0</v>
      </c>
      <c r="N309" s="49"/>
    </row>
    <row r="310" spans="1:14" ht="20.25" customHeight="1">
      <c r="A310" s="22" t="str">
        <f>IF('Team Card'!$B$17="","",'Team Card'!$B$17)</f>
        <v>Eric Dube</v>
      </c>
      <c r="B310" s="58">
        <f>IF(OR(GameCard611[[#This Row],[PA]]&gt;0,$E$297="Win (FORFEIT)",L310="Yes"),1,"")</f>
        <v>1</v>
      </c>
      <c r="C310" s="33">
        <v>3</v>
      </c>
      <c r="D310" s="33">
        <v>3</v>
      </c>
      <c r="E310" s="33">
        <v>0</v>
      </c>
      <c r="F310" s="33">
        <v>1</v>
      </c>
      <c r="G310" s="33"/>
      <c r="H310" s="33"/>
      <c r="I310" s="33"/>
      <c r="J310" s="34"/>
      <c r="K310" s="49"/>
      <c r="L310" s="66" t="s">
        <v>79</v>
      </c>
      <c r="M310" s="49">
        <v>0</v>
      </c>
      <c r="N310" s="49"/>
    </row>
    <row r="311" spans="1:14" ht="20.25" customHeight="1">
      <c r="A311" s="12" t="str">
        <f>IF('Team Card'!$B$18="","",'Team Card'!$B$18)</f>
        <v>Scott Brown</v>
      </c>
      <c r="B311" s="68">
        <f>IF(OR(GameCard611[[#This Row],[PA]]&gt;0,$E$297="Win (FORFEIT)",L311="Yes"),1,"")</f>
        <v>1</v>
      </c>
      <c r="C311" s="69">
        <v>4</v>
      </c>
      <c r="D311" s="69">
        <v>4</v>
      </c>
      <c r="E311" s="69">
        <v>1</v>
      </c>
      <c r="F311" s="69"/>
      <c r="G311" s="69"/>
      <c r="H311" s="69"/>
      <c r="I311" s="69"/>
      <c r="J311" s="70"/>
      <c r="K311" s="49"/>
      <c r="L311" s="67" t="s">
        <v>79</v>
      </c>
      <c r="M311" s="49">
        <v>0</v>
      </c>
      <c r="N311" s="49"/>
    </row>
    <row r="312" spans="1:14" ht="20.25" customHeight="1">
      <c r="A312" s="22" t="str">
        <f>IF('Team Card'!$B$19="","",'Team Card'!$B$19)</f>
        <v>Mark Smuda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79</v>
      </c>
      <c r="M312" s="49">
        <v>0</v>
      </c>
      <c r="N312" s="49"/>
    </row>
    <row r="313" spans="1:14" ht="20.25" customHeight="1">
      <c r="A313" s="12" t="str">
        <f>IF('Team Card'!$B$20="","",'Team Card'!$B$20)</f>
        <v>M. Cisi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79</v>
      </c>
      <c r="M313" s="49">
        <v>0</v>
      </c>
      <c r="N313" s="49"/>
    </row>
    <row r="314" spans="1:14" ht="20.25" customHeight="1">
      <c r="A314" s="22" t="str">
        <f>IF('Team Card'!$B$21="","",'Team Card'!$B$21)</f>
        <v>John Davis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79</v>
      </c>
      <c r="M314" s="49">
        <v>0</v>
      </c>
      <c r="N314" s="49"/>
    </row>
    <row r="315" spans="1:14" ht="20.25" customHeight="1">
      <c r="A315" s="12" t="str">
        <f>IF('Team Card'!$B$22="","",'Team Card'!$B$22)</f>
        <v>Anthony Scavo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79</v>
      </c>
      <c r="M315" s="49">
        <v>0</v>
      </c>
      <c r="N315" s="49"/>
    </row>
    <row r="316" spans="1:14" ht="20.25" customHeight="1">
      <c r="A316" s="22" t="str">
        <f>IF('Team Card'!$B$23="","",'Team Card'!$B$23)</f>
        <v>Jason Heibeck</v>
      </c>
      <c r="B316" s="58">
        <f>IF(OR(GameCard611[[#This Row],[PA]]&gt;0,$E$297="Win (FORFEIT)",L316="Yes"),1,"")</f>
        <v>1</v>
      </c>
      <c r="C316" s="33">
        <v>4</v>
      </c>
      <c r="D316" s="33">
        <v>4</v>
      </c>
      <c r="E316" s="33">
        <v>2</v>
      </c>
      <c r="F316" s="33"/>
      <c r="G316" s="33"/>
      <c r="H316" s="33"/>
      <c r="I316" s="33"/>
      <c r="J316" s="34"/>
      <c r="K316" s="49"/>
      <c r="L316" s="66" t="s">
        <v>79</v>
      </c>
      <c r="M316" s="49">
        <v>0</v>
      </c>
      <c r="N316" s="49"/>
    </row>
    <row r="317" spans="1:14" ht="20.25" customHeight="1">
      <c r="A317" s="12" t="str">
        <f>IF('Team Card'!$B$24="","",'Team Card'!$B$24)</f>
        <v>Sean Heibeck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79</v>
      </c>
      <c r="M317" s="49">
        <v>0</v>
      </c>
      <c r="N317" s="49"/>
    </row>
    <row r="318" spans="1:14" ht="20.25" customHeight="1">
      <c r="A318" s="22" t="str">
        <f>IF('Team Card'!$B$25="","",'Team Card'!$B$25)</f>
        <v>Mike Granscog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79</v>
      </c>
      <c r="M318" s="49">
        <v>0</v>
      </c>
      <c r="N318" s="49"/>
    </row>
    <row r="319" spans="1:14" ht="20.25" customHeight="1">
      <c r="A319" s="12" t="str">
        <f>IF('Team Card'!$B$26="","",'Team Card'!$B$26)</f>
        <v>Steve Santorella</v>
      </c>
      <c r="B319" s="68">
        <f>IF(OR(GameCard611[[#This Row],[PA]]&gt;0,$E$297="Win (FORFEIT)",L319="Yes"),1,"")</f>
        <v>1</v>
      </c>
      <c r="C319" s="69">
        <v>4</v>
      </c>
      <c r="D319" s="69">
        <v>4</v>
      </c>
      <c r="E319" s="69">
        <v>2</v>
      </c>
      <c r="F319" s="69"/>
      <c r="G319" s="69"/>
      <c r="H319" s="69"/>
      <c r="I319" s="69"/>
      <c r="J319" s="70"/>
      <c r="K319" s="49"/>
      <c r="L319" s="67" t="s">
        <v>79</v>
      </c>
      <c r="M319" s="49">
        <v>0</v>
      </c>
      <c r="N319" s="49"/>
    </row>
    <row r="320" spans="1:14" ht="20.25" customHeight="1">
      <c r="A320" s="22" t="str">
        <f>IF('Team Card'!$B$27="","",'Team Card'!$B$27)</f>
        <v>Brandon Kaufman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79</v>
      </c>
      <c r="M320" s="49">
        <v>0</v>
      </c>
      <c r="N320" s="49"/>
    </row>
    <row r="321" spans="1:14" ht="20.25" customHeight="1">
      <c r="A321" s="12" t="str">
        <f>IF('Team Card'!$B$28="","",'Team Card'!$B$28)</f>
        <v>Adam Zandri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79</v>
      </c>
      <c r="M321" s="49">
        <v>0</v>
      </c>
      <c r="N321" s="49"/>
    </row>
    <row r="322" spans="1:14" ht="20.25" customHeight="1">
      <c r="A322" s="22" t="str">
        <f>IF('Team Card'!$B$29="","",'Team Card'!$B$29)</f>
        <v>M Smuda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79</v>
      </c>
      <c r="M322" s="49">
        <v>0</v>
      </c>
      <c r="N322" s="49"/>
    </row>
    <row r="323" spans="1:14" ht="20.25" customHeight="1">
      <c r="A323" s="12" t="str">
        <f>IF('Team Card'!$B$30="","",'Team Card'!$B$30)</f>
        <v>Matt Lisi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79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>Sean Malay</v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79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35</v>
      </c>
      <c r="D325" s="45">
        <f t="shared" ref="D325" si="66">SUM(D300:D324)</f>
        <v>35</v>
      </c>
      <c r="E325" s="44">
        <f t="shared" ref="E325" si="67">SUM(E300:E324)</f>
        <v>13</v>
      </c>
      <c r="F325" s="44">
        <f t="shared" ref="F325" si="68">SUM(F300:F324)</f>
        <v>2</v>
      </c>
      <c r="G325" s="44">
        <f t="shared" ref="G325" si="69">SUM(G300:G324)</f>
        <v>1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5" t="s">
        <v>27</v>
      </c>
      <c r="B327" s="85"/>
      <c r="C327" s="85"/>
      <c r="D327" s="85"/>
      <c r="E327" s="85"/>
      <c r="F327" s="85"/>
      <c r="G327" s="85"/>
      <c r="H327" s="85"/>
      <c r="I327" s="85"/>
      <c r="J327" s="85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8">
        <v>42908</v>
      </c>
      <c r="C329" s="88"/>
      <c r="D329" s="13" t="s">
        <v>37</v>
      </c>
      <c r="E329" s="89" t="s">
        <v>73</v>
      </c>
      <c r="F329" s="89"/>
      <c r="G329" s="23" t="s">
        <v>12</v>
      </c>
      <c r="H329" s="84" t="s">
        <v>41</v>
      </c>
      <c r="I329" s="84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76</v>
      </c>
      <c r="M331" s="49">
        <v>0</v>
      </c>
      <c r="N331" s="49"/>
    </row>
    <row r="332" spans="1:14" ht="20.25" customHeight="1">
      <c r="A332" s="22" t="str">
        <f>IF('Team Card'!$B$7="","",'Team Card'!$B$7)</f>
        <v>Tom Keneally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79</v>
      </c>
      <c r="M332" s="49">
        <v>0</v>
      </c>
      <c r="N332" s="49"/>
    </row>
    <row r="333" spans="1:14" ht="20.25" customHeight="1">
      <c r="A333" s="12" t="str">
        <f>IF('Team Card'!$B$8="","",'Team Card'!$B$8)</f>
        <v>Bryan Keneally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79</v>
      </c>
      <c r="M333" s="49">
        <v>0</v>
      </c>
      <c r="N333" s="49"/>
    </row>
    <row r="334" spans="1:14" ht="20.25" customHeight="1">
      <c r="A334" s="22" t="str">
        <f>IF('Team Card'!$B$9="","",'Team Card'!$B$9)</f>
        <v>Marc Nizzardo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79</v>
      </c>
      <c r="M334" s="49">
        <v>0</v>
      </c>
      <c r="N334" s="49"/>
    </row>
    <row r="335" spans="1:14" ht="20.25" customHeight="1">
      <c r="A335" s="12" t="str">
        <f>IF('Team Card'!$B$10="","",'Team Card'!$B$10)</f>
        <v>Kyle Haines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79</v>
      </c>
      <c r="M335" s="49">
        <v>0</v>
      </c>
      <c r="N335" s="49"/>
    </row>
    <row r="336" spans="1:14" ht="20.25" customHeight="1">
      <c r="A336" s="22" t="str">
        <f>IF('Team Card'!$B$11="","",'Team Card'!$B$11)</f>
        <v>Matt Haines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79</v>
      </c>
      <c r="M336" s="49">
        <v>0</v>
      </c>
      <c r="N336" s="49"/>
    </row>
    <row r="337" spans="1:14" ht="20.25" customHeight="1">
      <c r="A337" s="12" t="str">
        <f>IF('Team Card'!$B$12="","",'Team Card'!$B$12)</f>
        <v>Tim Malay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79</v>
      </c>
      <c r="M337" s="49">
        <v>0</v>
      </c>
      <c r="N337" s="49"/>
    </row>
    <row r="338" spans="1:14" ht="20.25" customHeight="1">
      <c r="A338" s="22" t="str">
        <f>IF('Team Card'!$B$13="","",'Team Card'!$B$13)</f>
        <v>Shaun Malay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79</v>
      </c>
      <c r="M338" s="49">
        <v>0</v>
      </c>
      <c r="N338" s="49"/>
    </row>
    <row r="339" spans="1:14" ht="20.25" customHeight="1">
      <c r="A339" s="12" t="str">
        <f>IF('Team Card'!$B$14="","",'Team Card'!$B$14)</f>
        <v>Chris Jones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79</v>
      </c>
      <c r="M339" s="49">
        <v>0</v>
      </c>
      <c r="N339" s="49"/>
    </row>
    <row r="340" spans="1:14" ht="20.25" customHeight="1">
      <c r="A340" s="22" t="str">
        <f>IF('Team Card'!$B$15="","",'Team Card'!$B$15)</f>
        <v>Dennis Sullivan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79</v>
      </c>
      <c r="M340" s="49">
        <v>0</v>
      </c>
      <c r="N340" s="49"/>
    </row>
    <row r="341" spans="1:14" ht="20.25" customHeight="1">
      <c r="A341" s="12" t="str">
        <f>IF('Team Card'!$B$16="","",'Team Card'!$B$16)</f>
        <v>Dylan Stone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79</v>
      </c>
      <c r="M341" s="49">
        <v>0</v>
      </c>
      <c r="N341" s="49"/>
    </row>
    <row r="342" spans="1:14" ht="20.25" customHeight="1">
      <c r="A342" s="22" t="str">
        <f>IF('Team Card'!$B$17="","",'Team Card'!$B$17)</f>
        <v>Eric Dube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79</v>
      </c>
      <c r="M342" s="49">
        <v>0</v>
      </c>
      <c r="N342" s="49"/>
    </row>
    <row r="343" spans="1:14" ht="20.25" customHeight="1">
      <c r="A343" s="12" t="str">
        <f>IF('Team Card'!$B$18="","",'Team Card'!$B$18)</f>
        <v>Scott Brown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79</v>
      </c>
      <c r="M343" s="49">
        <v>0</v>
      </c>
      <c r="N343" s="49"/>
    </row>
    <row r="344" spans="1:14" ht="20.25" customHeight="1">
      <c r="A344" s="22" t="str">
        <f>IF('Team Card'!$B$19="","",'Team Card'!$B$19)</f>
        <v>Mark Smuda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79</v>
      </c>
      <c r="M344" s="49">
        <v>0</v>
      </c>
      <c r="N344" s="49"/>
    </row>
    <row r="345" spans="1:14" ht="20.25" customHeight="1">
      <c r="A345" s="12" t="str">
        <f>IF('Team Card'!$B$20="","",'Team Card'!$B$20)</f>
        <v>M. Cisi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79</v>
      </c>
      <c r="M345" s="49">
        <v>0</v>
      </c>
      <c r="N345" s="49"/>
    </row>
    <row r="346" spans="1:14" ht="20.25" customHeight="1">
      <c r="A346" s="22" t="str">
        <f>IF('Team Card'!$B$21="","",'Team Card'!$B$21)</f>
        <v>John Davis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79</v>
      </c>
      <c r="M346" s="49">
        <v>0</v>
      </c>
      <c r="N346" s="49"/>
    </row>
    <row r="347" spans="1:14" ht="20.25" customHeight="1">
      <c r="A347" s="12" t="str">
        <f>IF('Team Card'!$B$22="","",'Team Card'!$B$22)</f>
        <v>Anthony Scavo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79</v>
      </c>
      <c r="M347" s="49">
        <v>0</v>
      </c>
      <c r="N347" s="49"/>
    </row>
    <row r="348" spans="1:14" ht="20.25" customHeight="1">
      <c r="A348" s="22" t="str">
        <f>IF('Team Card'!$B$23="","",'Team Card'!$B$23)</f>
        <v>Jason Heibeck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79</v>
      </c>
      <c r="M348" s="49">
        <v>0</v>
      </c>
      <c r="N348" s="49"/>
    </row>
    <row r="349" spans="1:14" ht="20.25" customHeight="1">
      <c r="A349" s="12" t="str">
        <f>IF('Team Card'!$B$24="","",'Team Card'!$B$24)</f>
        <v>Sean Heibeck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79</v>
      </c>
      <c r="M349" s="49">
        <v>0</v>
      </c>
      <c r="N349" s="49"/>
    </row>
    <row r="350" spans="1:14" ht="20.25" customHeight="1">
      <c r="A350" s="22" t="str">
        <f>IF('Team Card'!$B$25="","",'Team Card'!$B$25)</f>
        <v>Mike Granscog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79</v>
      </c>
      <c r="M350" s="49">
        <v>0</v>
      </c>
      <c r="N350" s="49"/>
    </row>
    <row r="351" spans="1:14" ht="20.25" customHeight="1">
      <c r="A351" s="12" t="str">
        <f>IF('Team Card'!$B$26="","",'Team Card'!$B$26)</f>
        <v>Steve Santorella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79</v>
      </c>
      <c r="M351" s="49">
        <v>0</v>
      </c>
      <c r="N351" s="49"/>
    </row>
    <row r="352" spans="1:14" ht="20.25" customHeight="1">
      <c r="A352" s="22" t="str">
        <f>IF('Team Card'!$B$27="","",'Team Card'!$B$27)</f>
        <v>Brandon Kaufman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79</v>
      </c>
      <c r="M352" s="49">
        <v>0</v>
      </c>
      <c r="N352" s="49"/>
    </row>
    <row r="353" spans="1:14" ht="20.25" customHeight="1">
      <c r="A353" s="12" t="str">
        <f>IF('Team Card'!$B$28="","",'Team Card'!$B$28)</f>
        <v>Adam Zandri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79</v>
      </c>
      <c r="M353" s="49">
        <v>0</v>
      </c>
      <c r="N353" s="49"/>
    </row>
    <row r="354" spans="1:14" ht="20.25" customHeight="1">
      <c r="A354" s="22" t="str">
        <f>IF('Team Card'!$B$29="","",'Team Card'!$B$29)</f>
        <v>M Smuda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79</v>
      </c>
      <c r="M354" s="49">
        <v>0</v>
      </c>
      <c r="N354" s="49"/>
    </row>
    <row r="355" spans="1:14" ht="20.25" customHeight="1">
      <c r="A355" s="12" t="str">
        <f>IF('Team Card'!$B$30="","",'Team Card'!$B$30)</f>
        <v>Matt Lisi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79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>Sean Malay</v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79</v>
      </c>
      <c r="M356" s="49">
        <v>0</v>
      </c>
      <c r="N356" s="49"/>
    </row>
    <row r="357" spans="1:14" ht="20.25" customHeight="1">
      <c r="A357" s="43" t="s">
        <v>9</v>
      </c>
      <c r="B357" s="44" t="str">
        <f>IF(OR(GameCard12[[#This Row],[PA]]&gt;0,$E$329="Win (FORFEIT)",L357="Yes"),1,"")</f>
        <v/>
      </c>
      <c r="C357" s="44">
        <f t="shared" ref="C357" si="73">SUM(C332:C356)</f>
        <v>0</v>
      </c>
      <c r="D357" s="45">
        <f t="shared" ref="D357" si="74">SUM(D332:D356)</f>
        <v>0</v>
      </c>
      <c r="E357" s="44">
        <f t="shared" ref="E357" si="75">SUM(E332:E356)</f>
        <v>0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5" t="s">
        <v>28</v>
      </c>
      <c r="B359" s="85"/>
      <c r="C359" s="85"/>
      <c r="D359" s="85"/>
      <c r="E359" s="85"/>
      <c r="F359" s="85"/>
      <c r="G359" s="85"/>
      <c r="H359" s="85"/>
      <c r="I359" s="85"/>
      <c r="J359" s="85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8">
        <v>42914</v>
      </c>
      <c r="C361" s="88"/>
      <c r="D361" s="13" t="s">
        <v>37</v>
      </c>
      <c r="E361" s="89" t="s">
        <v>44</v>
      </c>
      <c r="F361" s="89"/>
      <c r="G361" s="23" t="s">
        <v>12</v>
      </c>
      <c r="H361" s="84" t="s">
        <v>40</v>
      </c>
      <c r="I361" s="84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76</v>
      </c>
      <c r="M363" s="49">
        <v>0</v>
      </c>
      <c r="N363" s="49"/>
    </row>
    <row r="364" spans="1:14" ht="20.25" customHeight="1">
      <c r="A364" s="22" t="str">
        <f>IF('Team Card'!$B$7="","",'Team Card'!$B$7)</f>
        <v>Tom Keneally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79</v>
      </c>
      <c r="M364" s="49">
        <v>0</v>
      </c>
      <c r="N364" s="49"/>
    </row>
    <row r="365" spans="1:14" ht="20.25" customHeight="1">
      <c r="A365" s="12" t="str">
        <f>IF('Team Card'!$B$8="","",'Team Card'!$B$8)</f>
        <v>Bryan Keneally</v>
      </c>
      <c r="B365" s="68">
        <f>IF(OR(GameCard313[[#This Row],[PA]]&gt;0,$E$361="Win (FORFEIT)"=L365="Yes"),1,"")</f>
        <v>1</v>
      </c>
      <c r="C365" s="69">
        <v>4</v>
      </c>
      <c r="D365" s="69">
        <v>4</v>
      </c>
      <c r="E365" s="69">
        <v>3</v>
      </c>
      <c r="F365" s="69">
        <v>1</v>
      </c>
      <c r="G365" s="69">
        <v>2</v>
      </c>
      <c r="H365" s="69"/>
      <c r="I365" s="69"/>
      <c r="J365" s="70"/>
      <c r="K365" s="49"/>
      <c r="L365" s="67" t="s">
        <v>79</v>
      </c>
      <c r="M365" s="49">
        <v>0</v>
      </c>
      <c r="N365" s="49"/>
    </row>
    <row r="366" spans="1:14" ht="20.25" customHeight="1">
      <c r="A366" s="22" t="str">
        <f>IF('Team Card'!$B$9="","",'Team Card'!$B$9)</f>
        <v>Marc Nizzardo</v>
      </c>
      <c r="B366" s="58">
        <f>IF(OR(GameCard313[[#This Row],[PA]]&gt;0,$E$361="Win (FORFEIT)"=L366="Yes"),1,"")</f>
        <v>1</v>
      </c>
      <c r="C366" s="33">
        <v>4</v>
      </c>
      <c r="D366" s="33">
        <v>4</v>
      </c>
      <c r="E366" s="33">
        <v>2</v>
      </c>
      <c r="F366" s="33">
        <v>1</v>
      </c>
      <c r="G366" s="33"/>
      <c r="H366" s="33"/>
      <c r="I366" s="33"/>
      <c r="J366" s="34"/>
      <c r="K366" s="49"/>
      <c r="L366" s="66" t="s">
        <v>79</v>
      </c>
      <c r="M366" s="49">
        <v>0</v>
      </c>
      <c r="N366" s="49"/>
    </row>
    <row r="367" spans="1:14" ht="20.25" customHeight="1">
      <c r="A367" s="12" t="str">
        <f>IF('Team Card'!$B$10="","",'Team Card'!$B$10)</f>
        <v>Kyle Haines</v>
      </c>
      <c r="B367" s="68">
        <f>IF(OR(GameCard313[[#This Row],[PA]]&gt;0,$E$361="Win (FORFEIT)"=L367="Yes"),1,"")</f>
        <v>1</v>
      </c>
      <c r="C367" s="69">
        <v>4</v>
      </c>
      <c r="D367" s="69">
        <v>4</v>
      </c>
      <c r="E367" s="69">
        <v>3</v>
      </c>
      <c r="F367" s="69">
        <v>1</v>
      </c>
      <c r="G367" s="69">
        <v>1</v>
      </c>
      <c r="H367" s="69"/>
      <c r="I367" s="69"/>
      <c r="J367" s="70"/>
      <c r="K367" s="49"/>
      <c r="L367" s="67" t="s">
        <v>79</v>
      </c>
      <c r="M367" s="49">
        <v>0</v>
      </c>
      <c r="N367" s="49"/>
    </row>
    <row r="368" spans="1:14" ht="20.25" customHeight="1">
      <c r="A368" s="22" t="str">
        <f>IF('Team Card'!$B$11="","",'Team Card'!$B$11)</f>
        <v>Matt Haines</v>
      </c>
      <c r="B368" s="58">
        <f>IF(OR(GameCard313[[#This Row],[PA]]&gt;0,$E$361="Win (FORFEIT)"=L368="Yes"),1,"")</f>
        <v>1</v>
      </c>
      <c r="C368" s="33">
        <v>4</v>
      </c>
      <c r="D368" s="33">
        <v>3</v>
      </c>
      <c r="E368" s="33">
        <v>1</v>
      </c>
      <c r="F368" s="33">
        <v>2</v>
      </c>
      <c r="G368" s="33">
        <v>1</v>
      </c>
      <c r="H368" s="33"/>
      <c r="I368" s="33">
        <v>1</v>
      </c>
      <c r="J368" s="34"/>
      <c r="K368" s="49"/>
      <c r="L368" s="66" t="s">
        <v>79</v>
      </c>
      <c r="M368" s="49">
        <v>0</v>
      </c>
      <c r="N368" s="49"/>
    </row>
    <row r="369" spans="1:14" ht="20.25" customHeight="1">
      <c r="A369" s="12" t="str">
        <f>IF('Team Card'!$B$12="","",'Team Card'!$B$12)</f>
        <v>Tim Malay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79</v>
      </c>
      <c r="M369" s="49">
        <v>0</v>
      </c>
      <c r="N369" s="49"/>
    </row>
    <row r="370" spans="1:14" ht="20.25" customHeight="1">
      <c r="A370" s="22" t="str">
        <f>IF('Team Card'!$B$13="","",'Team Card'!$B$13)</f>
        <v>Shaun Malay</v>
      </c>
      <c r="B370" s="58">
        <f>IF(OR(GameCard313[[#This Row],[PA]]&gt;0,$E$361="Win (FORFEIT)"=L370="Yes"),1,"")</f>
        <v>1</v>
      </c>
      <c r="C370" s="33">
        <v>4</v>
      </c>
      <c r="D370" s="33">
        <v>4</v>
      </c>
      <c r="E370" s="33">
        <v>2</v>
      </c>
      <c r="F370" s="33"/>
      <c r="G370" s="33">
        <v>3</v>
      </c>
      <c r="H370" s="33"/>
      <c r="I370" s="33"/>
      <c r="J370" s="34"/>
      <c r="K370" s="49"/>
      <c r="L370" s="66" t="s">
        <v>79</v>
      </c>
      <c r="M370" s="49">
        <v>0</v>
      </c>
      <c r="N370" s="49"/>
    </row>
    <row r="371" spans="1:14" ht="20.25" customHeight="1">
      <c r="A371" s="12" t="str">
        <f>IF('Team Card'!$B$14="","",'Team Card'!$B$14)</f>
        <v>Chris Jones</v>
      </c>
      <c r="B371" s="68">
        <f>IF(OR(GameCard313[[#This Row],[PA]]&gt;0,$E$361="Win (FORFEIT)"=L371="Yes"),1,"")</f>
        <v>1</v>
      </c>
      <c r="C371" s="69">
        <v>5</v>
      </c>
      <c r="D371" s="69">
        <v>5</v>
      </c>
      <c r="E371" s="69">
        <v>5</v>
      </c>
      <c r="F371" s="69">
        <v>3</v>
      </c>
      <c r="G371" s="69">
        <v>1</v>
      </c>
      <c r="H371" s="69"/>
      <c r="I371" s="69"/>
      <c r="J371" s="70"/>
      <c r="K371" s="49"/>
      <c r="L371" s="67" t="s">
        <v>79</v>
      </c>
      <c r="M371" s="49">
        <v>0</v>
      </c>
      <c r="N371" s="49"/>
    </row>
    <row r="372" spans="1:14" ht="20.25" customHeight="1">
      <c r="A372" s="22" t="str">
        <f>IF('Team Card'!$B$15="","",'Team Card'!$B$15)</f>
        <v>Dennis Sullivan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79</v>
      </c>
      <c r="M372" s="49">
        <v>0</v>
      </c>
      <c r="N372" s="49"/>
    </row>
    <row r="373" spans="1:14" ht="20.25" customHeight="1">
      <c r="A373" s="12" t="str">
        <f>IF('Team Card'!$B$16="","",'Team Card'!$B$16)</f>
        <v>Dylan Stone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79</v>
      </c>
      <c r="M373" s="49">
        <v>0</v>
      </c>
      <c r="N373" s="49"/>
    </row>
    <row r="374" spans="1:14" ht="20.25" customHeight="1">
      <c r="A374" s="22" t="str">
        <f>IF('Team Card'!$B$17="","",'Team Card'!$B$17)</f>
        <v>Eric Dube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79</v>
      </c>
      <c r="M374" s="49">
        <v>0</v>
      </c>
      <c r="N374" s="49"/>
    </row>
    <row r="375" spans="1:14" ht="20.25" customHeight="1">
      <c r="A375" s="12" t="str">
        <f>IF('Team Card'!$B$18="","",'Team Card'!$B$18)</f>
        <v>Scott Brown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79</v>
      </c>
      <c r="M375" s="49">
        <v>0</v>
      </c>
      <c r="N375" s="49"/>
    </row>
    <row r="376" spans="1:14" ht="20.25" customHeight="1">
      <c r="A376" s="22" t="str">
        <f>IF('Team Card'!$B$19="","",'Team Card'!$B$19)</f>
        <v>Mark Smuda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79</v>
      </c>
      <c r="M376" s="49">
        <v>0</v>
      </c>
      <c r="N376" s="49"/>
    </row>
    <row r="377" spans="1:14" ht="20.25" customHeight="1">
      <c r="A377" s="12" t="str">
        <f>IF('Team Card'!$B$20="","",'Team Card'!$B$20)</f>
        <v>M. Cisi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79</v>
      </c>
      <c r="M377" s="49">
        <v>0</v>
      </c>
      <c r="N377" s="49"/>
    </row>
    <row r="378" spans="1:14" ht="20.25" customHeight="1">
      <c r="A378" s="22" t="str">
        <f>IF('Team Card'!$B$21="","",'Team Card'!$B$21)</f>
        <v>John Davis</v>
      </c>
      <c r="B378" s="58">
        <f>IF(OR(GameCard313[[#This Row],[PA]]&gt;0,$E$361="Win (FORFEIT)"=L378="Yes"),1,"")</f>
        <v>1</v>
      </c>
      <c r="C378" s="33">
        <v>5</v>
      </c>
      <c r="D378" s="33">
        <v>4</v>
      </c>
      <c r="E378" s="33">
        <v>1</v>
      </c>
      <c r="F378" s="33">
        <v>1</v>
      </c>
      <c r="G378" s="33">
        <v>1</v>
      </c>
      <c r="H378" s="33">
        <v>1</v>
      </c>
      <c r="I378" s="33"/>
      <c r="J378" s="34"/>
      <c r="K378" s="49"/>
      <c r="L378" s="66" t="s">
        <v>79</v>
      </c>
      <c r="M378" s="49">
        <v>0</v>
      </c>
      <c r="N378" s="49"/>
    </row>
    <row r="379" spans="1:14" ht="20.25" customHeight="1">
      <c r="A379" s="12" t="str">
        <f>IF('Team Card'!$B$22="","",'Team Card'!$B$22)</f>
        <v>Anthony Scavo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79</v>
      </c>
      <c r="M379" s="49">
        <v>0</v>
      </c>
      <c r="N379" s="49"/>
    </row>
    <row r="380" spans="1:14" ht="20.25" customHeight="1">
      <c r="A380" s="22" t="str">
        <f>IF('Team Card'!$B$23="","",'Team Card'!$B$23)</f>
        <v>Jason Heibeck</v>
      </c>
      <c r="B380" s="58">
        <f>IF(OR(GameCard313[[#This Row],[PA]]&gt;0,$E$361="Win (FORFEIT)"=L380="Yes"),1,"")</f>
        <v>1</v>
      </c>
      <c r="C380" s="33">
        <v>4</v>
      </c>
      <c r="D380" s="33">
        <v>4</v>
      </c>
      <c r="E380" s="33">
        <v>2</v>
      </c>
      <c r="F380" s="33">
        <v>3</v>
      </c>
      <c r="G380" s="33">
        <v>2</v>
      </c>
      <c r="H380" s="33"/>
      <c r="I380" s="33"/>
      <c r="J380" s="34"/>
      <c r="K380" s="49"/>
      <c r="L380" s="66" t="s">
        <v>79</v>
      </c>
      <c r="M380" s="49">
        <v>0</v>
      </c>
      <c r="N380" s="49"/>
    </row>
    <row r="381" spans="1:14" ht="20.25" customHeight="1">
      <c r="A381" s="12" t="str">
        <f>IF('Team Card'!$B$24="","",'Team Card'!$B$24)</f>
        <v>Sean Heibeck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79</v>
      </c>
      <c r="M381" s="49">
        <v>0</v>
      </c>
      <c r="N381" s="49"/>
    </row>
    <row r="382" spans="1:14" ht="20.25" customHeight="1">
      <c r="A382" s="22" t="str">
        <f>IF('Team Card'!$B$25="","",'Team Card'!$B$25)</f>
        <v>Mike Granscog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79</v>
      </c>
      <c r="M382" s="49">
        <v>0</v>
      </c>
      <c r="N382" s="49"/>
    </row>
    <row r="383" spans="1:14" ht="20.25" customHeight="1">
      <c r="A383" s="12" t="str">
        <f>IF('Team Card'!$B$26="","",'Team Card'!$B$26)</f>
        <v>Steve Santorella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79</v>
      </c>
      <c r="M383" s="49">
        <v>0</v>
      </c>
      <c r="N383" s="49"/>
    </row>
    <row r="384" spans="1:14" ht="20.25" customHeight="1">
      <c r="A384" s="22" t="str">
        <f>IF('Team Card'!$B$27="","",'Team Card'!$B$27)</f>
        <v>Brandon Kaufman</v>
      </c>
      <c r="B384" s="58">
        <f>IF(OR(GameCard313[[#This Row],[PA]]&gt;0,$E$361="Win (FORFEIT)"=L384="Yes"),1,"")</f>
        <v>1</v>
      </c>
      <c r="C384" s="33">
        <v>4</v>
      </c>
      <c r="D384" s="33">
        <v>4</v>
      </c>
      <c r="E384" s="33">
        <v>2</v>
      </c>
      <c r="F384" s="33">
        <v>2</v>
      </c>
      <c r="G384" s="33">
        <v>2</v>
      </c>
      <c r="H384" s="33"/>
      <c r="I384" s="33"/>
      <c r="J384" s="34"/>
      <c r="K384" s="49"/>
      <c r="L384" s="66" t="s">
        <v>79</v>
      </c>
      <c r="M384" s="49">
        <v>0</v>
      </c>
      <c r="N384" s="49"/>
    </row>
    <row r="385" spans="1:14" ht="20.25" customHeight="1">
      <c r="A385" s="12" t="str">
        <f>IF('Team Card'!$B$28="","",'Team Card'!$B$28)</f>
        <v>Adam Zandri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79</v>
      </c>
      <c r="M385" s="49">
        <v>0</v>
      </c>
      <c r="N385" s="49"/>
    </row>
    <row r="386" spans="1:14" ht="20.25" customHeight="1">
      <c r="A386" s="22" t="str">
        <f>IF('Team Card'!$B$29="","",'Team Card'!$B$29)</f>
        <v>M Smuda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79</v>
      </c>
      <c r="M386" s="49">
        <v>0</v>
      </c>
      <c r="N386" s="49"/>
    </row>
    <row r="387" spans="1:14" ht="20.25" customHeight="1">
      <c r="A387" s="12" t="str">
        <f>IF('Team Card'!$B$30="","",'Team Card'!$B$30)</f>
        <v>Matt Lisi</v>
      </c>
      <c r="B387" s="68">
        <f>IF(OR(GameCard313[[#This Row],[PA]]&gt;0,$E$361="Win (FORFEIT)"=L387="Yes"),1,"")</f>
        <v>1</v>
      </c>
      <c r="C387" s="69">
        <v>4</v>
      </c>
      <c r="D387" s="69">
        <v>3</v>
      </c>
      <c r="E387" s="69">
        <v>1</v>
      </c>
      <c r="F387" s="69">
        <v>2</v>
      </c>
      <c r="G387" s="69"/>
      <c r="H387" s="69"/>
      <c r="I387" s="69">
        <v>1</v>
      </c>
      <c r="J387" s="70"/>
      <c r="K387" s="49"/>
      <c r="L387" s="67" t="s">
        <v>79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>Sean Malay</v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79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42</v>
      </c>
      <c r="D389" s="45">
        <f t="shared" ref="D389" si="82">SUM(D364:D388)</f>
        <v>39</v>
      </c>
      <c r="E389" s="44">
        <f t="shared" ref="E389" si="83">SUM(E364:E388)</f>
        <v>22</v>
      </c>
      <c r="F389" s="44">
        <f t="shared" ref="F389" si="84">SUM(F364:F388)</f>
        <v>16</v>
      </c>
      <c r="G389" s="44">
        <f t="shared" ref="G389" si="85">SUM(G364:G388)</f>
        <v>13</v>
      </c>
      <c r="H389" s="44">
        <f t="shared" ref="H389" si="86">SUM(H364:H388)</f>
        <v>1</v>
      </c>
      <c r="I389" s="44">
        <f t="shared" ref="I389" si="87">SUM(I364:I388)</f>
        <v>2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5" t="s">
        <v>29</v>
      </c>
      <c r="B391" s="85"/>
      <c r="C391" s="85"/>
      <c r="D391" s="85"/>
      <c r="E391" s="85"/>
      <c r="F391" s="85"/>
      <c r="G391" s="85"/>
      <c r="H391" s="85"/>
      <c r="I391" s="85"/>
      <c r="J391" s="85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8">
        <v>42935</v>
      </c>
      <c r="C393" s="88"/>
      <c r="D393" s="13" t="s">
        <v>37</v>
      </c>
      <c r="E393" s="89" t="s">
        <v>44</v>
      </c>
      <c r="F393" s="89"/>
      <c r="G393" s="23" t="s">
        <v>12</v>
      </c>
      <c r="H393" s="84" t="s">
        <v>39</v>
      </c>
      <c r="I393" s="84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76</v>
      </c>
      <c r="M395" s="49">
        <v>0</v>
      </c>
      <c r="N395" s="49"/>
    </row>
    <row r="396" spans="1:14" ht="20.25" customHeight="1">
      <c r="A396" s="22" t="str">
        <f>IF('Team Card'!$B$7="","",'Team Card'!$B$7)</f>
        <v>Tom Keneally</v>
      </c>
      <c r="B396" s="58">
        <f>IF(OR(GameCard414[[#This Row],[PA]]&gt;0,$E$393="Win (FORFEIT)",L396="Yes"),1,"")</f>
        <v>1</v>
      </c>
      <c r="C396" s="33">
        <v>5</v>
      </c>
      <c r="D396" s="33">
        <v>5</v>
      </c>
      <c r="E396" s="33">
        <v>3</v>
      </c>
      <c r="F396" s="33">
        <v>2</v>
      </c>
      <c r="G396" s="33">
        <v>3</v>
      </c>
      <c r="H396" s="33"/>
      <c r="I396" s="33"/>
      <c r="J396" s="34"/>
      <c r="K396" s="49"/>
      <c r="L396" s="66" t="s">
        <v>79</v>
      </c>
      <c r="M396" s="49">
        <v>0</v>
      </c>
      <c r="N396" s="49"/>
    </row>
    <row r="397" spans="1:14" ht="20.25" customHeight="1">
      <c r="A397" s="12" t="str">
        <f>IF('Team Card'!$B$8="","",'Team Card'!$B$8)</f>
        <v>Bryan Keneally</v>
      </c>
      <c r="B397" s="68">
        <f>IF(OR(GameCard414[[#This Row],[PA]]&gt;0,$E$393="Win (FORFEIT)",L397="Yes"),1,"")</f>
        <v>1</v>
      </c>
      <c r="C397" s="69">
        <v>4</v>
      </c>
      <c r="D397" s="69">
        <v>4</v>
      </c>
      <c r="E397" s="69">
        <v>1</v>
      </c>
      <c r="F397" s="69"/>
      <c r="G397" s="69"/>
      <c r="H397" s="69"/>
      <c r="I397" s="69"/>
      <c r="J397" s="70"/>
      <c r="K397" s="49"/>
      <c r="L397" s="67" t="s">
        <v>79</v>
      </c>
      <c r="M397" s="49">
        <v>0</v>
      </c>
      <c r="N397" s="49"/>
    </row>
    <row r="398" spans="1:14" ht="20.25" customHeight="1">
      <c r="A398" s="22" t="str">
        <f>IF('Team Card'!$B$9="","",'Team Card'!$B$9)</f>
        <v>Marc Nizzardo</v>
      </c>
      <c r="B398" s="58">
        <f>IF(OR(GameCard414[[#This Row],[PA]]&gt;0,$E$393="Win (FORFEIT)",L398="Yes"),1,"")</f>
        <v>1</v>
      </c>
      <c r="C398" s="33">
        <v>4</v>
      </c>
      <c r="D398" s="33">
        <v>4</v>
      </c>
      <c r="E398" s="33">
        <v>1</v>
      </c>
      <c r="F398" s="33"/>
      <c r="G398" s="33">
        <v>1</v>
      </c>
      <c r="H398" s="33"/>
      <c r="I398" s="33"/>
      <c r="J398" s="34"/>
      <c r="K398" s="49"/>
      <c r="L398" s="66" t="s">
        <v>79</v>
      </c>
      <c r="M398" s="49">
        <v>0</v>
      </c>
      <c r="N398" s="49"/>
    </row>
    <row r="399" spans="1:14" ht="20.25" customHeight="1">
      <c r="A399" s="12" t="str">
        <f>IF('Team Card'!$B$10="","",'Team Card'!$B$10)</f>
        <v>Kyle Haines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79</v>
      </c>
      <c r="M399" s="49">
        <v>0</v>
      </c>
      <c r="N399" s="49"/>
    </row>
    <row r="400" spans="1:14" ht="20.25" customHeight="1">
      <c r="A400" s="22" t="str">
        <f>IF('Team Card'!$B$11="","",'Team Card'!$B$11)</f>
        <v>Matt Haines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79</v>
      </c>
      <c r="M400" s="49">
        <v>0</v>
      </c>
      <c r="N400" s="49"/>
    </row>
    <row r="401" spans="1:14" ht="20.25" customHeight="1">
      <c r="A401" s="12" t="str">
        <f>IF('Team Card'!$B$12="","",'Team Card'!$B$12)</f>
        <v>Tim Malay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79</v>
      </c>
      <c r="M401" s="49">
        <v>0</v>
      </c>
      <c r="N401" s="49"/>
    </row>
    <row r="402" spans="1:14" ht="20.25" customHeight="1">
      <c r="A402" s="22" t="str">
        <f>IF('Team Card'!$B$13="","",'Team Card'!$B$13)</f>
        <v>Shaun Malay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79</v>
      </c>
      <c r="M402" s="49">
        <v>0</v>
      </c>
      <c r="N402" s="49"/>
    </row>
    <row r="403" spans="1:14" ht="20.25" customHeight="1">
      <c r="A403" s="12" t="str">
        <f>IF('Team Card'!$B$14="","",'Team Card'!$B$14)</f>
        <v>Chris Jones</v>
      </c>
      <c r="B403" s="68">
        <f>IF(OR(GameCard414[[#This Row],[PA]]&gt;0,$E$393="Win (FORFEIT)",L403="Yes"),1,"")</f>
        <v>1</v>
      </c>
      <c r="C403" s="69">
        <v>5</v>
      </c>
      <c r="D403" s="69">
        <v>4</v>
      </c>
      <c r="E403" s="69">
        <v>4</v>
      </c>
      <c r="F403" s="69">
        <v>3</v>
      </c>
      <c r="G403" s="69">
        <v>1</v>
      </c>
      <c r="H403" s="69"/>
      <c r="I403" s="69">
        <v>1</v>
      </c>
      <c r="J403" s="70"/>
      <c r="K403" s="49"/>
      <c r="L403" s="67" t="s">
        <v>79</v>
      </c>
      <c r="M403" s="49">
        <v>0</v>
      </c>
      <c r="N403" s="49"/>
    </row>
    <row r="404" spans="1:14" ht="20.25" customHeight="1">
      <c r="A404" s="22" t="str">
        <f>IF('Team Card'!$B$15="","",'Team Card'!$B$15)</f>
        <v>Dennis Sullivan</v>
      </c>
      <c r="B404" s="58">
        <f>IF(OR(GameCard414[[#This Row],[PA]]&gt;0,$E$393="Win (FORFEIT)",L404="Yes"),1,"")</f>
        <v>1</v>
      </c>
      <c r="C404" s="33">
        <v>4</v>
      </c>
      <c r="D404" s="33">
        <v>4</v>
      </c>
      <c r="E404" s="33">
        <v>3</v>
      </c>
      <c r="F404" s="33">
        <v>1</v>
      </c>
      <c r="G404" s="33">
        <v>2</v>
      </c>
      <c r="H404" s="33"/>
      <c r="I404" s="33"/>
      <c r="J404" s="34"/>
      <c r="K404" s="49"/>
      <c r="L404" s="66" t="s">
        <v>79</v>
      </c>
      <c r="M404" s="49">
        <v>0</v>
      </c>
      <c r="N404" s="49"/>
    </row>
    <row r="405" spans="1:14" ht="20.25" customHeight="1">
      <c r="A405" s="12" t="str">
        <f>IF('Team Card'!$B$16="","",'Team Card'!$B$16)</f>
        <v>Dylan Stone</v>
      </c>
      <c r="B405" s="68">
        <f>IF(OR(GameCard414[[#This Row],[PA]]&gt;0,$E$393="Win (FORFEIT)",L405="Yes"),1,"")</f>
        <v>1</v>
      </c>
      <c r="C405" s="69">
        <v>5</v>
      </c>
      <c r="D405" s="69">
        <v>4</v>
      </c>
      <c r="E405" s="69">
        <v>3</v>
      </c>
      <c r="F405" s="69">
        <v>3</v>
      </c>
      <c r="G405" s="69"/>
      <c r="H405" s="69"/>
      <c r="I405" s="69">
        <v>1</v>
      </c>
      <c r="J405" s="70"/>
      <c r="K405" s="49"/>
      <c r="L405" s="67" t="s">
        <v>79</v>
      </c>
      <c r="M405" s="49">
        <v>0</v>
      </c>
      <c r="N405" s="49"/>
    </row>
    <row r="406" spans="1:14" ht="20.25" customHeight="1">
      <c r="A406" s="22" t="str">
        <f>IF('Team Card'!$B$17="","",'Team Card'!$B$17)</f>
        <v>Eric Dube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79</v>
      </c>
      <c r="M406" s="49">
        <v>0</v>
      </c>
      <c r="N406" s="49"/>
    </row>
    <row r="407" spans="1:14" ht="20.25" customHeight="1">
      <c r="A407" s="12" t="str">
        <f>IF('Team Card'!$B$18="","",'Team Card'!$B$18)</f>
        <v>Scott Brown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79</v>
      </c>
      <c r="M407" s="49">
        <v>0</v>
      </c>
      <c r="N407" s="49"/>
    </row>
    <row r="408" spans="1:14" ht="20.25" customHeight="1">
      <c r="A408" s="22" t="str">
        <f>IF('Team Card'!$B$19="","",'Team Card'!$B$19)</f>
        <v>Mark Smuda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79</v>
      </c>
      <c r="M408" s="49">
        <v>0</v>
      </c>
      <c r="N408" s="49"/>
    </row>
    <row r="409" spans="1:14" ht="20.25" customHeight="1">
      <c r="A409" s="12" t="str">
        <f>IF('Team Card'!$B$20="","",'Team Card'!$B$20)</f>
        <v>M. Cisi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79</v>
      </c>
      <c r="M409" s="49">
        <v>0</v>
      </c>
      <c r="N409" s="49"/>
    </row>
    <row r="410" spans="1:14" ht="20.25" customHeight="1">
      <c r="A410" s="22" t="str">
        <f>IF('Team Card'!$B$21="","",'Team Card'!$B$21)</f>
        <v>John Davis</v>
      </c>
      <c r="B410" s="58">
        <f>IF(OR(GameCard414[[#This Row],[PA]]&gt;0,$E$393="Win (FORFEIT)",L410="Yes"),1,"")</f>
        <v>1</v>
      </c>
      <c r="C410" s="33">
        <v>4</v>
      </c>
      <c r="D410" s="33">
        <v>4</v>
      </c>
      <c r="E410" s="33">
        <v>2</v>
      </c>
      <c r="F410" s="33">
        <v>2</v>
      </c>
      <c r="G410" s="33">
        <v>2</v>
      </c>
      <c r="H410" s="33"/>
      <c r="I410" s="33"/>
      <c r="J410" s="34"/>
      <c r="K410" s="49"/>
      <c r="L410" s="66" t="s">
        <v>79</v>
      </c>
      <c r="M410" s="49">
        <v>0</v>
      </c>
      <c r="N410" s="49"/>
    </row>
    <row r="411" spans="1:14" ht="20.25" customHeight="1">
      <c r="A411" s="12" t="str">
        <f>IF('Team Card'!$B$22="","",'Team Card'!$B$22)</f>
        <v>Anthony Scavo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79</v>
      </c>
      <c r="M411" s="49">
        <v>0</v>
      </c>
      <c r="N411" s="49"/>
    </row>
    <row r="412" spans="1:14" ht="20.25" customHeight="1">
      <c r="A412" s="22" t="str">
        <f>IF('Team Card'!$B$23="","",'Team Card'!$B$23)</f>
        <v>Jason Heibeck</v>
      </c>
      <c r="B412" s="58">
        <f>IF(OR(GameCard414[[#This Row],[PA]]&gt;0,$E$393="Win (FORFEIT)",L412="Yes"),1,"")</f>
        <v>1</v>
      </c>
      <c r="C412" s="33">
        <v>4</v>
      </c>
      <c r="D412" s="33">
        <v>4</v>
      </c>
      <c r="E412" s="33">
        <v>3</v>
      </c>
      <c r="F412" s="33">
        <v>3</v>
      </c>
      <c r="G412" s="33">
        <v>1</v>
      </c>
      <c r="H412" s="33"/>
      <c r="I412" s="33"/>
      <c r="J412" s="34"/>
      <c r="K412" s="49"/>
      <c r="L412" s="66" t="s">
        <v>79</v>
      </c>
      <c r="M412" s="49">
        <v>0</v>
      </c>
      <c r="N412" s="49"/>
    </row>
    <row r="413" spans="1:14" ht="20.25" customHeight="1">
      <c r="A413" s="12" t="str">
        <f>IF('Team Card'!$B$24="","",'Team Card'!$B$24)</f>
        <v>Sean Heibeck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79</v>
      </c>
      <c r="M413" s="49">
        <v>0</v>
      </c>
      <c r="N413" s="49"/>
    </row>
    <row r="414" spans="1:14" ht="20.25" customHeight="1">
      <c r="A414" s="22" t="str">
        <f>IF('Team Card'!$B$25="","",'Team Card'!$B$25)</f>
        <v>Mike Granscog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79</v>
      </c>
      <c r="M414" s="49">
        <v>0</v>
      </c>
      <c r="N414" s="49"/>
    </row>
    <row r="415" spans="1:14" ht="20.25" customHeight="1">
      <c r="A415" s="12" t="str">
        <f>IF('Team Card'!$B$26="","",'Team Card'!$B$26)</f>
        <v>Steve Santorella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79</v>
      </c>
      <c r="M415" s="49">
        <v>0</v>
      </c>
      <c r="N415" s="49"/>
    </row>
    <row r="416" spans="1:14" ht="20.25" customHeight="1">
      <c r="A416" s="22" t="str">
        <f>IF('Team Card'!$B$27="","",'Team Card'!$B$27)</f>
        <v>Brandon Kaufman</v>
      </c>
      <c r="B416" s="58">
        <f>IF(OR(GameCard414[[#This Row],[PA]]&gt;0,$E$393="Win (FORFEIT)",L416="Yes"),1,"")</f>
        <v>1</v>
      </c>
      <c r="C416" s="33">
        <v>4</v>
      </c>
      <c r="D416" s="33">
        <v>4</v>
      </c>
      <c r="E416" s="33">
        <v>1</v>
      </c>
      <c r="F416" s="33">
        <v>1</v>
      </c>
      <c r="G416" s="33">
        <v>2</v>
      </c>
      <c r="H416" s="33"/>
      <c r="I416" s="33"/>
      <c r="J416" s="34"/>
      <c r="K416" s="49"/>
      <c r="L416" s="66" t="s">
        <v>79</v>
      </c>
      <c r="M416" s="49">
        <v>0</v>
      </c>
      <c r="N416" s="49"/>
    </row>
    <row r="417" spans="1:14" ht="20.25" customHeight="1">
      <c r="A417" s="12" t="str">
        <f>IF('Team Card'!$B$28="","",'Team Card'!$B$28)</f>
        <v>Adam Zandri</v>
      </c>
      <c r="B417" s="68">
        <f>IF(OR(GameCard414[[#This Row],[PA]]&gt;0,$E$393="Win (FORFEIT)",L417="Yes"),1,"")</f>
        <v>1</v>
      </c>
      <c r="C417" s="69">
        <v>5</v>
      </c>
      <c r="D417" s="69">
        <v>5</v>
      </c>
      <c r="E417" s="69">
        <v>2</v>
      </c>
      <c r="F417" s="69">
        <v>2</v>
      </c>
      <c r="G417" s="69">
        <v>2</v>
      </c>
      <c r="H417" s="69"/>
      <c r="I417" s="69"/>
      <c r="J417" s="70"/>
      <c r="K417" s="49"/>
      <c r="L417" s="67" t="s">
        <v>79</v>
      </c>
      <c r="M417" s="49">
        <v>0</v>
      </c>
      <c r="N417" s="49"/>
    </row>
    <row r="418" spans="1:14" ht="20.25" customHeight="1">
      <c r="A418" s="22" t="str">
        <f>IF('Team Card'!$B$29="","",'Team Card'!$B$29)</f>
        <v>M Smuda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79</v>
      </c>
      <c r="M418" s="49">
        <v>0</v>
      </c>
      <c r="N418" s="49"/>
    </row>
    <row r="419" spans="1:14" ht="20.25" customHeight="1">
      <c r="A419" s="12" t="str">
        <f>IF('Team Card'!$B$30="","",'Team Card'!$B$30)</f>
        <v>Matt Lisi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79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>Sean Malay</v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79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44</v>
      </c>
      <c r="D421" s="45">
        <f t="shared" ref="D421" si="90">SUM(D396:D420)</f>
        <v>42</v>
      </c>
      <c r="E421" s="44">
        <f t="shared" ref="E421" si="91">SUM(E396:E420)</f>
        <v>23</v>
      </c>
      <c r="F421" s="44">
        <f t="shared" ref="F421" si="92">SUM(F396:F420)</f>
        <v>17</v>
      </c>
      <c r="G421" s="44">
        <f t="shared" ref="G421" si="93">SUM(G396:G420)</f>
        <v>14</v>
      </c>
      <c r="H421" s="44">
        <f t="shared" ref="H421" si="94">SUM(H396:H420)</f>
        <v>0</v>
      </c>
      <c r="I421" s="44">
        <f t="shared" ref="I421" si="95">SUM(I396:I420)</f>
        <v>2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5" t="s">
        <v>30</v>
      </c>
      <c r="B423" s="85"/>
      <c r="C423" s="85"/>
      <c r="D423" s="85"/>
      <c r="E423" s="85"/>
      <c r="F423" s="85"/>
      <c r="G423" s="85"/>
      <c r="H423" s="85"/>
      <c r="I423" s="85"/>
      <c r="J423" s="85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8">
        <v>42942</v>
      </c>
      <c r="C425" s="88"/>
      <c r="D425" s="13" t="s">
        <v>37</v>
      </c>
      <c r="E425" s="89" t="s">
        <v>44</v>
      </c>
      <c r="F425" s="89"/>
      <c r="G425" s="23" t="s">
        <v>12</v>
      </c>
      <c r="H425" s="84" t="s">
        <v>93</v>
      </c>
      <c r="I425" s="84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76</v>
      </c>
      <c r="M427" s="49">
        <v>0</v>
      </c>
      <c r="N427" s="49"/>
    </row>
    <row r="428" spans="1:14" ht="20.25" customHeight="1">
      <c r="A428" s="22" t="str">
        <f>IF('Team Card'!$B$7="","",'Team Card'!$B$7)</f>
        <v>Tom Keneally</v>
      </c>
      <c r="B428" s="58">
        <f>IF(OR(GameCard515[[#This Row],[PA]]&gt;0,$E$425="Win (FORFEIT)",L428="Yes"),1,"")</f>
        <v>1</v>
      </c>
      <c r="C428" s="33">
        <v>4</v>
      </c>
      <c r="D428" s="33">
        <v>4</v>
      </c>
      <c r="E428" s="33">
        <v>2</v>
      </c>
      <c r="F428" s="33">
        <v>2</v>
      </c>
      <c r="G428" s="33">
        <v>2</v>
      </c>
      <c r="H428" s="33"/>
      <c r="I428" s="33"/>
      <c r="J428" s="34"/>
      <c r="K428" s="49"/>
      <c r="L428" s="66" t="s">
        <v>79</v>
      </c>
      <c r="M428" s="49">
        <v>0</v>
      </c>
      <c r="N428" s="49"/>
    </row>
    <row r="429" spans="1:14" ht="20.25" customHeight="1">
      <c r="A429" s="12" t="str">
        <f>IF('Team Card'!$B$8="","",'Team Card'!$B$8)</f>
        <v>Bryan Keneally</v>
      </c>
      <c r="B429" s="68">
        <f>IF(OR(GameCard515[[#This Row],[PA]]&gt;0,$E$425="Win (FORFEIT)",L429="Yes"),1,"")</f>
        <v>1</v>
      </c>
      <c r="C429" s="69">
        <v>4</v>
      </c>
      <c r="D429" s="69">
        <v>4</v>
      </c>
      <c r="E429" s="69">
        <v>1</v>
      </c>
      <c r="F429" s="69"/>
      <c r="G429" s="69">
        <v>1</v>
      </c>
      <c r="H429" s="69"/>
      <c r="I429" s="69"/>
      <c r="J429" s="70"/>
      <c r="K429" s="49"/>
      <c r="L429" s="67" t="s">
        <v>79</v>
      </c>
      <c r="M429" s="49">
        <v>0</v>
      </c>
      <c r="N429" s="49"/>
    </row>
    <row r="430" spans="1:14" ht="20.25" customHeight="1">
      <c r="A430" s="22" t="str">
        <f>IF('Team Card'!$B$9="","",'Team Card'!$B$9)</f>
        <v>Marc Nizzardo</v>
      </c>
      <c r="B430" s="58">
        <f>IF(OR(GameCard515[[#This Row],[PA]]&gt;0,$E$425="Win (FORFEIT)",L430="Yes"),1,"")</f>
        <v>1</v>
      </c>
      <c r="C430" s="33">
        <v>3</v>
      </c>
      <c r="D430" s="33">
        <v>3</v>
      </c>
      <c r="E430" s="33">
        <v>0</v>
      </c>
      <c r="F430" s="33"/>
      <c r="G430" s="33"/>
      <c r="H430" s="33"/>
      <c r="I430" s="33"/>
      <c r="J430" s="34"/>
      <c r="K430" s="49"/>
      <c r="L430" s="66" t="s">
        <v>79</v>
      </c>
      <c r="M430" s="49">
        <v>0</v>
      </c>
      <c r="N430" s="49"/>
    </row>
    <row r="431" spans="1:14" ht="20.25" customHeight="1">
      <c r="A431" s="12" t="str">
        <f>IF('Team Card'!$B$10="","",'Team Card'!$B$10)</f>
        <v>Kyle Haines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79</v>
      </c>
      <c r="M431" s="49">
        <v>0</v>
      </c>
      <c r="N431" s="49"/>
    </row>
    <row r="432" spans="1:14" ht="20.25" customHeight="1">
      <c r="A432" s="22" t="str">
        <f>IF('Team Card'!$B$11="","",'Team Card'!$B$11)</f>
        <v>Matt Haines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79</v>
      </c>
      <c r="M432" s="49">
        <v>0</v>
      </c>
      <c r="N432" s="49"/>
    </row>
    <row r="433" spans="1:14" ht="20.25" customHeight="1">
      <c r="A433" s="12" t="str">
        <f>IF('Team Card'!$B$12="","",'Team Card'!$B$12)</f>
        <v>Tim Malay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79</v>
      </c>
      <c r="M433" s="49">
        <v>0</v>
      </c>
      <c r="N433" s="49"/>
    </row>
    <row r="434" spans="1:14" ht="20.25" customHeight="1">
      <c r="A434" s="22" t="str">
        <f>IF('Team Card'!$B$13="","",'Team Card'!$B$13)</f>
        <v>Shaun Malay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79</v>
      </c>
      <c r="M434" s="49">
        <v>0</v>
      </c>
      <c r="N434" s="49"/>
    </row>
    <row r="435" spans="1:14" ht="20.25" customHeight="1">
      <c r="A435" s="12" t="str">
        <f>IF('Team Card'!$B$14="","",'Team Card'!$B$14)</f>
        <v>Chris Jones</v>
      </c>
      <c r="B435" s="68">
        <f>IF(OR(GameCard515[[#This Row],[PA]]&gt;0,$E$425="Win (FORFEIT)",L435="Yes"),1,"")</f>
        <v>1</v>
      </c>
      <c r="C435" s="69">
        <v>4</v>
      </c>
      <c r="D435" s="69">
        <v>4</v>
      </c>
      <c r="E435" s="69">
        <v>3</v>
      </c>
      <c r="F435" s="69">
        <v>3</v>
      </c>
      <c r="G435" s="69">
        <v>2</v>
      </c>
      <c r="H435" s="69"/>
      <c r="I435" s="69"/>
      <c r="J435" s="70"/>
      <c r="K435" s="49"/>
      <c r="L435" s="67" t="s">
        <v>79</v>
      </c>
      <c r="M435" s="49">
        <v>0</v>
      </c>
      <c r="N435" s="49"/>
    </row>
    <row r="436" spans="1:14" ht="20.25" customHeight="1">
      <c r="A436" s="22" t="str">
        <f>IF('Team Card'!$B$15="","",'Team Card'!$B$15)</f>
        <v>Dennis Sullivan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79</v>
      </c>
      <c r="M436" s="49">
        <v>0</v>
      </c>
      <c r="N436" s="49"/>
    </row>
    <row r="437" spans="1:14" ht="20.25" customHeight="1">
      <c r="A437" s="12" t="str">
        <f>IF('Team Card'!$B$16="","",'Team Card'!$B$16)</f>
        <v>Dylan Stone</v>
      </c>
      <c r="B437" s="68">
        <f>IF(OR(GameCard515[[#This Row],[PA]]&gt;0,$E$425="Win (FORFEIT)",L437="Yes"),1,"")</f>
        <v>1</v>
      </c>
      <c r="C437" s="69">
        <v>4</v>
      </c>
      <c r="D437" s="69">
        <v>3</v>
      </c>
      <c r="E437" s="69">
        <v>0</v>
      </c>
      <c r="F437" s="69">
        <v>1</v>
      </c>
      <c r="G437" s="69"/>
      <c r="H437" s="69"/>
      <c r="I437" s="69">
        <v>1</v>
      </c>
      <c r="J437" s="70"/>
      <c r="K437" s="49"/>
      <c r="L437" s="67" t="s">
        <v>79</v>
      </c>
      <c r="M437" s="49">
        <v>0</v>
      </c>
      <c r="N437" s="49"/>
    </row>
    <row r="438" spans="1:14" ht="20.25" customHeight="1">
      <c r="A438" s="22" t="str">
        <f>IF('Team Card'!$B$17="","",'Team Card'!$B$17)</f>
        <v>Eric Dube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79</v>
      </c>
      <c r="M438" s="49">
        <v>0</v>
      </c>
      <c r="N438" s="49"/>
    </row>
    <row r="439" spans="1:14" ht="20.25" customHeight="1">
      <c r="A439" s="12" t="str">
        <f>IF('Team Card'!$B$18="","",'Team Card'!$B$18)</f>
        <v>Scott Brown</v>
      </c>
      <c r="B439" s="68">
        <f>IF(OR(GameCard515[[#This Row],[PA]]&gt;0,$E$425="Win (FORFEIT)",L439="Yes"),1,"")</f>
        <v>1</v>
      </c>
      <c r="C439" s="69">
        <v>4</v>
      </c>
      <c r="D439" s="69">
        <v>4</v>
      </c>
      <c r="E439" s="69">
        <v>3</v>
      </c>
      <c r="F439" s="69">
        <v>1</v>
      </c>
      <c r="G439" s="69">
        <v>2</v>
      </c>
      <c r="H439" s="69"/>
      <c r="I439" s="69"/>
      <c r="J439" s="70"/>
      <c r="K439" s="49"/>
      <c r="L439" s="67" t="s">
        <v>79</v>
      </c>
      <c r="M439" s="49">
        <v>0</v>
      </c>
      <c r="N439" s="49"/>
    </row>
    <row r="440" spans="1:14" ht="20.25" customHeight="1">
      <c r="A440" s="22" t="str">
        <f>IF('Team Card'!$B$19="","",'Team Card'!$B$19)</f>
        <v>Mark Smuda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79</v>
      </c>
      <c r="M440" s="49">
        <v>0</v>
      </c>
      <c r="N440" s="49"/>
    </row>
    <row r="441" spans="1:14" ht="20.25" customHeight="1">
      <c r="A441" s="12" t="str">
        <f>IF('Team Card'!$B$20="","",'Team Card'!$B$20)</f>
        <v>M. Cisi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79</v>
      </c>
      <c r="M441" s="49">
        <v>0</v>
      </c>
      <c r="N441" s="49"/>
    </row>
    <row r="442" spans="1:14" ht="20.25" customHeight="1">
      <c r="A442" s="22" t="str">
        <f>IF('Team Card'!$B$21="","",'Team Card'!$B$21)</f>
        <v>John Davis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79</v>
      </c>
      <c r="M442" s="49">
        <v>0</v>
      </c>
      <c r="N442" s="49"/>
    </row>
    <row r="443" spans="1:14" ht="20.25" customHeight="1">
      <c r="A443" s="12" t="str">
        <f>IF('Team Card'!$B$22="","",'Team Card'!$B$22)</f>
        <v>Anthony Scavo</v>
      </c>
      <c r="B443" s="68">
        <f>IF(OR(GameCard515[[#This Row],[PA]]&gt;0,$E$425="Win (FORFEIT)",L443="Yes"),1,"")</f>
        <v>1</v>
      </c>
      <c r="C443" s="69">
        <v>4</v>
      </c>
      <c r="D443" s="69">
        <v>3</v>
      </c>
      <c r="E443" s="69">
        <v>2</v>
      </c>
      <c r="F443" s="69">
        <v>2</v>
      </c>
      <c r="G443" s="69">
        <v>1</v>
      </c>
      <c r="H443" s="69"/>
      <c r="I443" s="69">
        <v>1</v>
      </c>
      <c r="J443" s="70"/>
      <c r="K443" s="49"/>
      <c r="L443" s="67" t="s">
        <v>79</v>
      </c>
      <c r="M443" s="49">
        <v>0</v>
      </c>
      <c r="N443" s="49"/>
    </row>
    <row r="444" spans="1:14" ht="20.25" customHeight="1">
      <c r="A444" s="22" t="str">
        <f>IF('Team Card'!$B$23="","",'Team Card'!$B$23)</f>
        <v>Jason Heibeck</v>
      </c>
      <c r="B444" s="58">
        <f>IF(OR(GameCard515[[#This Row],[PA]]&gt;0,$E$425="Win (FORFEIT)",L444="Yes"),1,"")</f>
        <v>1</v>
      </c>
      <c r="C444" s="33">
        <v>4</v>
      </c>
      <c r="D444" s="33">
        <v>4</v>
      </c>
      <c r="E444" s="33">
        <v>2</v>
      </c>
      <c r="F444" s="33">
        <v>1</v>
      </c>
      <c r="G444" s="33">
        <v>2</v>
      </c>
      <c r="H444" s="33"/>
      <c r="I444" s="33"/>
      <c r="J444" s="34"/>
      <c r="K444" s="49"/>
      <c r="L444" s="66" t="s">
        <v>79</v>
      </c>
      <c r="M444" s="49">
        <v>0</v>
      </c>
      <c r="N444" s="49"/>
    </row>
    <row r="445" spans="1:14" ht="20.25" customHeight="1">
      <c r="A445" s="12" t="str">
        <f>IF('Team Card'!$B$24="","",'Team Card'!$B$24)</f>
        <v>Sean Heibeck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79</v>
      </c>
      <c r="M445" s="49">
        <v>0</v>
      </c>
      <c r="N445" s="49"/>
    </row>
    <row r="446" spans="1:14" ht="20.25" customHeight="1">
      <c r="A446" s="22" t="str">
        <f>IF('Team Card'!$B$25="","",'Team Card'!$B$25)</f>
        <v>Mike Granscog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79</v>
      </c>
      <c r="M446" s="49">
        <v>0</v>
      </c>
      <c r="N446" s="49"/>
    </row>
    <row r="447" spans="1:14" ht="20.25" customHeight="1">
      <c r="A447" s="12" t="str">
        <f>IF('Team Card'!$B$26="","",'Team Card'!$B$26)</f>
        <v>Steve Santorella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79</v>
      </c>
      <c r="M447" s="49">
        <v>0</v>
      </c>
      <c r="N447" s="49"/>
    </row>
    <row r="448" spans="1:14" ht="20.25" customHeight="1">
      <c r="A448" s="22" t="str">
        <f>IF('Team Card'!$B$27="","",'Team Card'!$B$27)</f>
        <v>Brandon Kaufman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79</v>
      </c>
      <c r="M448" s="49">
        <v>0</v>
      </c>
      <c r="N448" s="49"/>
    </row>
    <row r="449" spans="1:14" ht="20.25" customHeight="1">
      <c r="A449" s="12" t="str">
        <f>IF('Team Card'!$B$28="","",'Team Card'!$B$28)</f>
        <v>Adam Zandri</v>
      </c>
      <c r="B449" s="68">
        <f>IF(OR(GameCard515[[#This Row],[PA]]&gt;0,$E$425="Win (FORFEIT)",L449="Yes"),1,"")</f>
        <v>1</v>
      </c>
      <c r="C449" s="69">
        <v>4</v>
      </c>
      <c r="D449" s="69">
        <v>3</v>
      </c>
      <c r="E449" s="69">
        <v>2</v>
      </c>
      <c r="F449" s="69">
        <v>3</v>
      </c>
      <c r="G449" s="69">
        <v>4</v>
      </c>
      <c r="H449" s="69"/>
      <c r="I449" s="69">
        <v>1</v>
      </c>
      <c r="J449" s="70">
        <v>1</v>
      </c>
      <c r="K449" s="49"/>
      <c r="L449" s="67" t="s">
        <v>79</v>
      </c>
      <c r="M449" s="49">
        <v>0</v>
      </c>
      <c r="N449" s="49"/>
    </row>
    <row r="450" spans="1:14" ht="20.25" customHeight="1">
      <c r="A450" s="22" t="str">
        <f>IF('Team Card'!$B$29="","",'Team Card'!$B$29)</f>
        <v>M Smuda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79</v>
      </c>
      <c r="M450" s="49">
        <v>0</v>
      </c>
      <c r="N450" s="49"/>
    </row>
    <row r="451" spans="1:14" ht="20.25" customHeight="1">
      <c r="A451" s="12" t="str">
        <f>IF('Team Card'!$B$30="","",'Team Card'!$B$30)</f>
        <v>Matt Lisi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79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>Sean Malay</v>
      </c>
      <c r="B452" s="58">
        <f>IF(OR(GameCard515[[#This Row],[PA]]&gt;0,$E$425="Win (FORFEIT)",L452="Yes"),1,"")</f>
        <v>1</v>
      </c>
      <c r="C452" s="33">
        <v>3</v>
      </c>
      <c r="D452" s="33">
        <v>2</v>
      </c>
      <c r="E452" s="33">
        <v>1</v>
      </c>
      <c r="F452" s="33">
        <v>2</v>
      </c>
      <c r="G452" s="33"/>
      <c r="H452" s="33"/>
      <c r="I452" s="33">
        <v>1</v>
      </c>
      <c r="J452" s="34"/>
      <c r="K452" s="49"/>
      <c r="L452" s="66" t="s">
        <v>79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38</v>
      </c>
      <c r="D453" s="45">
        <f t="shared" ref="D453" si="98">SUM(D428:D452)</f>
        <v>34</v>
      </c>
      <c r="E453" s="44">
        <f t="shared" ref="E453" si="99">SUM(E428:E452)</f>
        <v>16</v>
      </c>
      <c r="F453" s="44">
        <f t="shared" ref="F453" si="100">SUM(F428:F452)</f>
        <v>15</v>
      </c>
      <c r="G453" s="44">
        <f t="shared" ref="G453" si="101">SUM(G428:G452)</f>
        <v>14</v>
      </c>
      <c r="H453" s="44">
        <f t="shared" ref="H453" si="102">SUM(H428:H452)</f>
        <v>0</v>
      </c>
      <c r="I453" s="44">
        <f t="shared" ref="I453" si="103">SUM(I428:I452)</f>
        <v>4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5" t="s">
        <v>31</v>
      </c>
      <c r="B455" s="85"/>
      <c r="C455" s="85"/>
      <c r="D455" s="85"/>
      <c r="E455" s="85"/>
      <c r="F455" s="85"/>
      <c r="G455" s="85"/>
      <c r="H455" s="85"/>
      <c r="I455" s="85"/>
      <c r="J455" s="85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8">
        <v>42943</v>
      </c>
      <c r="C457" s="88"/>
      <c r="D457" s="13" t="s">
        <v>37</v>
      </c>
      <c r="E457" s="89" t="s">
        <v>44</v>
      </c>
      <c r="F457" s="89"/>
      <c r="G457" s="23" t="s">
        <v>12</v>
      </c>
      <c r="H457" s="84" t="s">
        <v>40</v>
      </c>
      <c r="I457" s="84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76</v>
      </c>
      <c r="M459" s="49">
        <v>0</v>
      </c>
      <c r="N459" s="49"/>
    </row>
    <row r="460" spans="1:14" ht="20.25" customHeight="1">
      <c r="A460" s="22" t="str">
        <f>IF('Team Card'!$B$7="","",'Team Card'!$B$7)</f>
        <v>Tom Keneally</v>
      </c>
      <c r="B460" s="58">
        <f>IF(OR(GameCard616[[#This Row],[PA]]&gt;0,$E$457="Win (FORFEIT)",L460="Yes"),1,"")</f>
        <v>1</v>
      </c>
      <c r="C460" s="33">
        <v>4</v>
      </c>
      <c r="D460" s="33">
        <v>4</v>
      </c>
      <c r="E460" s="33">
        <v>1</v>
      </c>
      <c r="F460" s="33"/>
      <c r="G460" s="33">
        <v>1</v>
      </c>
      <c r="H460" s="33"/>
      <c r="I460" s="33"/>
      <c r="J460" s="34"/>
      <c r="K460" s="49"/>
      <c r="L460" s="66" t="s">
        <v>79</v>
      </c>
      <c r="M460" s="49">
        <v>0</v>
      </c>
      <c r="N460" s="49"/>
    </row>
    <row r="461" spans="1:14" ht="20.25" customHeight="1">
      <c r="A461" s="12" t="str">
        <f>IF('Team Card'!$B$8="","",'Team Card'!$B$8)</f>
        <v>Bryan Keneally</v>
      </c>
      <c r="B461" s="68">
        <f>IF(OR(GameCard616[[#This Row],[PA]]&gt;0,$E$457="Win (FORFEIT)",L461="Yes"),1,"")</f>
        <v>1</v>
      </c>
      <c r="C461" s="69">
        <v>4</v>
      </c>
      <c r="D461" s="69">
        <v>4</v>
      </c>
      <c r="E461" s="69">
        <v>3</v>
      </c>
      <c r="F461" s="69">
        <v>1</v>
      </c>
      <c r="G461" s="69">
        <v>2</v>
      </c>
      <c r="H461" s="69"/>
      <c r="I461" s="69"/>
      <c r="J461" s="70"/>
      <c r="K461" s="49"/>
      <c r="L461" s="67" t="s">
        <v>79</v>
      </c>
      <c r="M461" s="49">
        <v>0</v>
      </c>
      <c r="N461" s="49"/>
    </row>
    <row r="462" spans="1:14" ht="20.25" customHeight="1">
      <c r="A462" s="22" t="str">
        <f>IF('Team Card'!$B$9="","",'Team Card'!$B$9)</f>
        <v>Marc Nizzardo</v>
      </c>
      <c r="B462" s="58">
        <f>IF(OR(GameCard616[[#This Row],[PA]]&gt;0,$E$457="Win (FORFEIT)",L462="Yes"),1,"")</f>
        <v>1</v>
      </c>
      <c r="C462" s="33">
        <v>4</v>
      </c>
      <c r="D462" s="33">
        <v>4</v>
      </c>
      <c r="E462" s="33">
        <v>1</v>
      </c>
      <c r="F462" s="33">
        <v>1</v>
      </c>
      <c r="G462" s="33">
        <v>1</v>
      </c>
      <c r="H462" s="33"/>
      <c r="I462" s="33"/>
      <c r="J462" s="34"/>
      <c r="K462" s="49"/>
      <c r="L462" s="66" t="s">
        <v>79</v>
      </c>
      <c r="M462" s="49">
        <v>0</v>
      </c>
      <c r="N462" s="49"/>
    </row>
    <row r="463" spans="1:14" ht="20.25" customHeight="1">
      <c r="A463" s="12" t="str">
        <f>IF('Team Card'!$B$10="","",'Team Card'!$B$10)</f>
        <v>Kyle Haines</v>
      </c>
      <c r="B463" s="68">
        <f>IF(OR(GameCard616[[#This Row],[PA]]&gt;0,$E$457="Win (FORFEIT)",L463="Yes"),1,"")</f>
        <v>1</v>
      </c>
      <c r="C463" s="69">
        <v>4</v>
      </c>
      <c r="D463" s="69">
        <v>4</v>
      </c>
      <c r="E463" s="69">
        <v>2</v>
      </c>
      <c r="F463" s="69">
        <v>2</v>
      </c>
      <c r="G463" s="69">
        <v>2</v>
      </c>
      <c r="H463" s="69"/>
      <c r="I463" s="69"/>
      <c r="J463" s="70"/>
      <c r="K463" s="49"/>
      <c r="L463" s="67" t="s">
        <v>79</v>
      </c>
      <c r="M463" s="49">
        <v>0</v>
      </c>
      <c r="N463" s="49"/>
    </row>
    <row r="464" spans="1:14" ht="20.25" customHeight="1">
      <c r="A464" s="22" t="str">
        <f>IF('Team Card'!$B$11="","",'Team Card'!$B$11)</f>
        <v>Matt Haines</v>
      </c>
      <c r="B464" s="58">
        <f>IF(OR(GameCard616[[#This Row],[PA]]&gt;0,$E$457="Win (FORFEIT)",L464="Yes"),1,"")</f>
        <v>1</v>
      </c>
      <c r="C464" s="33">
        <v>4</v>
      </c>
      <c r="D464" s="33">
        <v>3</v>
      </c>
      <c r="E464" s="33">
        <v>1</v>
      </c>
      <c r="F464" s="33">
        <v>1</v>
      </c>
      <c r="G464" s="33">
        <v>1</v>
      </c>
      <c r="H464" s="33"/>
      <c r="I464" s="33">
        <v>1</v>
      </c>
      <c r="J464" s="34"/>
      <c r="K464" s="49"/>
      <c r="L464" s="66" t="s">
        <v>79</v>
      </c>
      <c r="M464" s="49">
        <v>0</v>
      </c>
      <c r="N464" s="49"/>
    </row>
    <row r="465" spans="1:14" ht="20.25" customHeight="1">
      <c r="A465" s="12" t="str">
        <f>IF('Team Card'!$B$12="","",'Team Card'!$B$12)</f>
        <v>Tim Malay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79</v>
      </c>
      <c r="M465" s="49">
        <v>0</v>
      </c>
      <c r="N465" s="49"/>
    </row>
    <row r="466" spans="1:14" ht="20.25" customHeight="1">
      <c r="A466" s="22" t="str">
        <f>IF('Team Card'!$B$13="","",'Team Card'!$B$13)</f>
        <v>Shaun Malay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79</v>
      </c>
      <c r="M466" s="49">
        <v>0</v>
      </c>
      <c r="N466" s="49"/>
    </row>
    <row r="467" spans="1:14" ht="20.25" customHeight="1">
      <c r="A467" s="12" t="str">
        <f>IF('Team Card'!$B$14="","",'Team Card'!$B$14)</f>
        <v>Chris Jones</v>
      </c>
      <c r="B467" s="68">
        <f>IF(OR(GameCard616[[#This Row],[PA]]&gt;0,$E$457="Win (FORFEIT)",L467="Yes"),1,"")</f>
        <v>1</v>
      </c>
      <c r="C467" s="69">
        <v>4</v>
      </c>
      <c r="D467" s="69">
        <v>3</v>
      </c>
      <c r="E467" s="69">
        <v>2</v>
      </c>
      <c r="F467" s="69">
        <v>2</v>
      </c>
      <c r="G467" s="69">
        <v>1</v>
      </c>
      <c r="H467" s="69"/>
      <c r="I467" s="69">
        <v>1</v>
      </c>
      <c r="J467" s="70"/>
      <c r="K467" s="49"/>
      <c r="L467" s="67" t="s">
        <v>79</v>
      </c>
      <c r="M467" s="49">
        <v>0</v>
      </c>
      <c r="N467" s="49"/>
    </row>
    <row r="468" spans="1:14" ht="20.25" customHeight="1">
      <c r="A468" s="22" t="str">
        <f>IF('Team Card'!$B$15="","",'Team Card'!$B$15)</f>
        <v>Dennis Sullivan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79</v>
      </c>
      <c r="M468" s="49">
        <v>0</v>
      </c>
      <c r="N468" s="49"/>
    </row>
    <row r="469" spans="1:14" ht="20.25" customHeight="1">
      <c r="A469" s="12" t="str">
        <f>IF('Team Card'!$B$16="","",'Team Card'!$B$16)</f>
        <v>Dylan Stone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79</v>
      </c>
      <c r="M469" s="49">
        <v>0</v>
      </c>
      <c r="N469" s="49"/>
    </row>
    <row r="470" spans="1:14" ht="20.25" customHeight="1">
      <c r="A470" s="22" t="str">
        <f>IF('Team Card'!$B$17="","",'Team Card'!$B$17)</f>
        <v>Eric Dube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79</v>
      </c>
      <c r="M470" s="49">
        <v>0</v>
      </c>
      <c r="N470" s="49"/>
    </row>
    <row r="471" spans="1:14" ht="20.25" customHeight="1">
      <c r="A471" s="12" t="str">
        <f>IF('Team Card'!$B$18="","",'Team Card'!$B$18)</f>
        <v>Scott Brown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79</v>
      </c>
      <c r="M471" s="49">
        <v>0</v>
      </c>
      <c r="N471" s="49"/>
    </row>
    <row r="472" spans="1:14" ht="20.25" customHeight="1">
      <c r="A472" s="22" t="str">
        <f>IF('Team Card'!$B$19="","",'Team Card'!$B$19)</f>
        <v>Mark Smuda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79</v>
      </c>
      <c r="M472" s="49">
        <v>0</v>
      </c>
      <c r="N472" s="49"/>
    </row>
    <row r="473" spans="1:14" ht="20.25" customHeight="1">
      <c r="A473" s="12" t="str">
        <f>IF('Team Card'!$B$20="","",'Team Card'!$B$20)</f>
        <v>M. Cisi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79</v>
      </c>
      <c r="M473" s="49">
        <v>0</v>
      </c>
      <c r="N473" s="49"/>
    </row>
    <row r="474" spans="1:14" ht="20.25" customHeight="1">
      <c r="A474" s="22" t="str">
        <f>IF('Team Card'!$B$21="","",'Team Card'!$B$21)</f>
        <v>John Davis</v>
      </c>
      <c r="B474" s="58">
        <f>IF(OR(GameCard616[[#This Row],[PA]]&gt;0,$E$457="Win (FORFEIT)",L474="Yes"),1,"")</f>
        <v>1</v>
      </c>
      <c r="C474" s="33">
        <v>4</v>
      </c>
      <c r="D474" s="33">
        <v>3</v>
      </c>
      <c r="E474" s="33">
        <v>1</v>
      </c>
      <c r="F474" s="33">
        <v>2</v>
      </c>
      <c r="G474" s="33"/>
      <c r="H474" s="33"/>
      <c r="I474" s="33">
        <v>1</v>
      </c>
      <c r="J474" s="34"/>
      <c r="K474" s="49"/>
      <c r="L474" s="66" t="s">
        <v>79</v>
      </c>
      <c r="M474" s="49">
        <v>0</v>
      </c>
      <c r="N474" s="49"/>
    </row>
    <row r="475" spans="1:14" ht="20.25" customHeight="1">
      <c r="A475" s="12" t="str">
        <f>IF('Team Card'!$B$22="","",'Team Card'!$B$22)</f>
        <v>Anthony Scavo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79</v>
      </c>
      <c r="M475" s="49">
        <v>0</v>
      </c>
      <c r="N475" s="49"/>
    </row>
    <row r="476" spans="1:14" ht="20.25" customHeight="1">
      <c r="A476" s="22" t="str">
        <f>IF('Team Card'!$B$23="","",'Team Card'!$B$23)</f>
        <v>Jason Heibeck</v>
      </c>
      <c r="B476" s="58">
        <f>IF(OR(GameCard616[[#This Row],[PA]]&gt;0,$E$457="Win (FORFEIT)",L476="Yes"),1,"")</f>
        <v>1</v>
      </c>
      <c r="C476" s="33">
        <v>4</v>
      </c>
      <c r="D476" s="33">
        <v>3</v>
      </c>
      <c r="E476" s="33">
        <v>1</v>
      </c>
      <c r="F476" s="33">
        <v>2</v>
      </c>
      <c r="G476" s="33"/>
      <c r="H476" s="33"/>
      <c r="I476" s="33">
        <v>1</v>
      </c>
      <c r="J476" s="34"/>
      <c r="K476" s="49"/>
      <c r="L476" s="66" t="s">
        <v>79</v>
      </c>
      <c r="M476" s="49">
        <v>0</v>
      </c>
      <c r="N476" s="49"/>
    </row>
    <row r="477" spans="1:14" ht="20.25" customHeight="1">
      <c r="A477" s="12" t="str">
        <f>IF('Team Card'!$B$24="","",'Team Card'!$B$24)</f>
        <v>Sean Heibeck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79</v>
      </c>
      <c r="M477" s="49">
        <v>0</v>
      </c>
      <c r="N477" s="49"/>
    </row>
    <row r="478" spans="1:14" ht="20.25" customHeight="1">
      <c r="A478" s="22" t="str">
        <f>IF('Team Card'!$B$25="","",'Team Card'!$B$25)</f>
        <v>Mike Granscog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79</v>
      </c>
      <c r="M478" s="49">
        <v>0</v>
      </c>
      <c r="N478" s="49"/>
    </row>
    <row r="479" spans="1:14" ht="20.25" customHeight="1">
      <c r="A479" s="12" t="str">
        <f>IF('Team Card'!$B$26="","",'Team Card'!$B$26)</f>
        <v>Steve Santorella</v>
      </c>
      <c r="B479" s="68">
        <f>IF(OR(GameCard616[[#This Row],[PA]]&gt;0,$E$457="Win (FORFEIT)",L479="Yes"),1,"")</f>
        <v>1</v>
      </c>
      <c r="C479" s="69">
        <v>4</v>
      </c>
      <c r="D479" s="69">
        <v>3</v>
      </c>
      <c r="E479" s="69">
        <v>1</v>
      </c>
      <c r="F479" s="69">
        <v>2</v>
      </c>
      <c r="G479" s="69"/>
      <c r="H479" s="69"/>
      <c r="I479" s="69">
        <v>1</v>
      </c>
      <c r="J479" s="70"/>
      <c r="K479" s="49"/>
      <c r="L479" s="67" t="s">
        <v>79</v>
      </c>
      <c r="M479" s="49">
        <v>0</v>
      </c>
      <c r="N479" s="49"/>
    </row>
    <row r="480" spans="1:14" ht="20.25" customHeight="1">
      <c r="A480" s="22" t="str">
        <f>IF('Team Card'!$B$27="","",'Team Card'!$B$27)</f>
        <v>Brandon Kaufman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79</v>
      </c>
      <c r="M480" s="49">
        <v>0</v>
      </c>
      <c r="N480" s="49"/>
    </row>
    <row r="481" spans="1:14" ht="20.25" customHeight="1">
      <c r="A481" s="12" t="str">
        <f>IF('Team Card'!$B$28="","",'Team Card'!$B$28)</f>
        <v>Adam Zandri</v>
      </c>
      <c r="B481" s="68">
        <f>IF(OR(GameCard616[[#This Row],[PA]]&gt;0,$E$457="Win (FORFEIT)",L481="Yes"),1,"")</f>
        <v>1</v>
      </c>
      <c r="C481" s="69">
        <v>4</v>
      </c>
      <c r="D481" s="69">
        <v>3</v>
      </c>
      <c r="E481" s="69">
        <v>0</v>
      </c>
      <c r="F481" s="69"/>
      <c r="G481" s="69">
        <v>1</v>
      </c>
      <c r="H481" s="69">
        <v>1</v>
      </c>
      <c r="I481" s="69"/>
      <c r="J481" s="70"/>
      <c r="K481" s="49"/>
      <c r="L481" s="67" t="s">
        <v>79</v>
      </c>
      <c r="M481" s="49">
        <v>0</v>
      </c>
      <c r="N481" s="49"/>
    </row>
    <row r="482" spans="1:14" ht="20.25" customHeight="1">
      <c r="A482" s="22" t="str">
        <f>IF('Team Card'!$B$29="","",'Team Card'!$B$29)</f>
        <v>M Smuda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79</v>
      </c>
      <c r="M482" s="49">
        <v>0</v>
      </c>
      <c r="N482" s="49"/>
    </row>
    <row r="483" spans="1:14" ht="20.25" customHeight="1">
      <c r="A483" s="12" t="str">
        <f>IF('Team Card'!$B$30="","",'Team Card'!$B$30)</f>
        <v>Matt Lisi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79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>Sean Malay</v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79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40</v>
      </c>
      <c r="D485" s="45">
        <f t="shared" ref="D485" si="106">SUM(D460:D484)</f>
        <v>34</v>
      </c>
      <c r="E485" s="44">
        <f t="shared" ref="E485" si="107">SUM(E460:E484)</f>
        <v>13</v>
      </c>
      <c r="F485" s="44">
        <f t="shared" ref="F485" si="108">SUM(F460:F484)</f>
        <v>13</v>
      </c>
      <c r="G485" s="44">
        <f t="shared" ref="G485" si="109">SUM(G460:G484)</f>
        <v>9</v>
      </c>
      <c r="H485" s="44">
        <f t="shared" ref="H485" si="110">SUM(H460:H484)</f>
        <v>1</v>
      </c>
      <c r="I485" s="44">
        <f t="shared" ref="I485" si="111">SUM(I460:I484)</f>
        <v>5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5" t="s">
        <v>32</v>
      </c>
      <c r="B487" s="85"/>
      <c r="C487" s="85"/>
      <c r="D487" s="85"/>
      <c r="E487" s="85"/>
      <c r="F487" s="85"/>
      <c r="G487" s="85"/>
      <c r="H487" s="85"/>
      <c r="I487" s="85"/>
      <c r="J487" s="85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8">
        <v>42949</v>
      </c>
      <c r="C489" s="88"/>
      <c r="D489" s="13" t="s">
        <v>37</v>
      </c>
      <c r="E489" s="89" t="s">
        <v>45</v>
      </c>
      <c r="F489" s="89"/>
      <c r="G489" s="23" t="s">
        <v>12</v>
      </c>
      <c r="H489" s="84" t="s">
        <v>41</v>
      </c>
      <c r="I489" s="84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76</v>
      </c>
      <c r="M491" s="49">
        <v>0</v>
      </c>
      <c r="N491" s="49"/>
    </row>
    <row r="492" spans="1:14" ht="20.25" customHeight="1">
      <c r="A492" s="22" t="str">
        <f>IF('Team Card'!$B$7="","",'Team Card'!$B$7)</f>
        <v>Tom Keneally</v>
      </c>
      <c r="B492" s="58">
        <f>IF(OR(GameCard17[[#This Row],[PA]]&gt;0,$E$489="Win (FORFEIT)",L492="Yes"),1,"")</f>
        <v>1</v>
      </c>
      <c r="C492" s="33">
        <v>4</v>
      </c>
      <c r="D492" s="33">
        <v>3</v>
      </c>
      <c r="E492" s="33">
        <v>2</v>
      </c>
      <c r="F492" s="33">
        <v>2</v>
      </c>
      <c r="G492" s="33"/>
      <c r="H492" s="33"/>
      <c r="I492" s="33">
        <v>1</v>
      </c>
      <c r="J492" s="34"/>
      <c r="K492" s="49"/>
      <c r="L492" s="66" t="s">
        <v>79</v>
      </c>
      <c r="M492" s="49">
        <v>0</v>
      </c>
      <c r="N492" s="49"/>
    </row>
    <row r="493" spans="1:14" ht="20.25" customHeight="1">
      <c r="A493" s="12" t="str">
        <f>IF('Team Card'!$B$8="","",'Team Card'!$B$8)</f>
        <v>Bryan Keneally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2</v>
      </c>
      <c r="F493" s="69"/>
      <c r="G493" s="69">
        <v>1</v>
      </c>
      <c r="H493" s="69"/>
      <c r="I493" s="69"/>
      <c r="J493" s="70"/>
      <c r="K493" s="49"/>
      <c r="L493" s="67" t="s">
        <v>79</v>
      </c>
      <c r="M493" s="49">
        <v>0</v>
      </c>
      <c r="N493" s="49"/>
    </row>
    <row r="494" spans="1:14" ht="20.25" customHeight="1">
      <c r="A494" s="22" t="str">
        <f>IF('Team Card'!$B$9="","",'Team Card'!$B$9)</f>
        <v>Marc Nizzardo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79</v>
      </c>
      <c r="M494" s="49">
        <v>0</v>
      </c>
      <c r="N494" s="49"/>
    </row>
    <row r="495" spans="1:14" ht="20.25" customHeight="1">
      <c r="A495" s="12" t="str">
        <f>IF('Team Card'!$B$10="","",'Team Card'!$B$10)</f>
        <v>Kyle Haines</v>
      </c>
      <c r="B495" s="68">
        <f>IF(OR(GameCard17[[#This Row],[PA]]&gt;0,$E$489="Win (FORFEIT)",L495="Yes"),1,"")</f>
        <v>1</v>
      </c>
      <c r="C495" s="69">
        <v>4</v>
      </c>
      <c r="D495" s="69">
        <v>4</v>
      </c>
      <c r="E495" s="69">
        <v>1</v>
      </c>
      <c r="F495" s="69"/>
      <c r="G495" s="69"/>
      <c r="H495" s="69"/>
      <c r="I495" s="69"/>
      <c r="J495" s="70"/>
      <c r="K495" s="49"/>
      <c r="L495" s="67" t="s">
        <v>79</v>
      </c>
      <c r="M495" s="49">
        <v>0</v>
      </c>
      <c r="N495" s="49"/>
    </row>
    <row r="496" spans="1:14" ht="20.25" customHeight="1">
      <c r="A496" s="22" t="str">
        <f>IF('Team Card'!$B$11="","",'Team Card'!$B$11)</f>
        <v>Matt Haines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79</v>
      </c>
      <c r="M496" s="49">
        <v>0</v>
      </c>
      <c r="N496" s="49"/>
    </row>
    <row r="497" spans="1:14" ht="20.25" customHeight="1">
      <c r="A497" s="12" t="str">
        <f>IF('Team Card'!$B$12="","",'Team Card'!$B$12)</f>
        <v>Tim Malay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79</v>
      </c>
      <c r="M497" s="49">
        <v>0</v>
      </c>
      <c r="N497" s="49"/>
    </row>
    <row r="498" spans="1:14" ht="20.25" customHeight="1">
      <c r="A498" s="22" t="str">
        <f>IF('Team Card'!$B$13="","",'Team Card'!$B$13)</f>
        <v>Shaun Malay</v>
      </c>
      <c r="B498" s="58">
        <f>IF(OR(GameCard17[[#This Row],[PA]]&gt;0,$E$489="Win (FORFEIT)",L498="Yes"),1,"")</f>
        <v>1</v>
      </c>
      <c r="C498" s="33">
        <v>3</v>
      </c>
      <c r="D498" s="33">
        <v>3</v>
      </c>
      <c r="E498" s="33">
        <v>0</v>
      </c>
      <c r="F498" s="33">
        <v>1</v>
      </c>
      <c r="G498" s="33"/>
      <c r="H498" s="33"/>
      <c r="I498" s="33"/>
      <c r="J498" s="34"/>
      <c r="K498" s="49"/>
      <c r="L498" s="66" t="s">
        <v>79</v>
      </c>
      <c r="M498" s="49">
        <v>0</v>
      </c>
      <c r="N498" s="49"/>
    </row>
    <row r="499" spans="1:14" ht="20.25" customHeight="1">
      <c r="A499" s="12" t="str">
        <f>IF('Team Card'!$B$14="","",'Team Card'!$B$14)</f>
        <v>Chris Jones</v>
      </c>
      <c r="B499" s="68">
        <f>IF(OR(GameCard17[[#This Row],[PA]]&gt;0,$E$489="Win (FORFEIT)",L499="Yes"),1,"")</f>
        <v>1</v>
      </c>
      <c r="C499" s="69">
        <v>4</v>
      </c>
      <c r="D499" s="69">
        <v>4</v>
      </c>
      <c r="E499" s="69">
        <v>3</v>
      </c>
      <c r="F499" s="69">
        <v>2</v>
      </c>
      <c r="G499" s="69"/>
      <c r="H499" s="69"/>
      <c r="I499" s="69"/>
      <c r="J499" s="70"/>
      <c r="K499" s="49"/>
      <c r="L499" s="67" t="s">
        <v>79</v>
      </c>
      <c r="M499" s="49">
        <v>0</v>
      </c>
      <c r="N499" s="49"/>
    </row>
    <row r="500" spans="1:14" ht="20.25" customHeight="1">
      <c r="A500" s="22" t="str">
        <f>IF('Team Card'!$B$15="","",'Team Card'!$B$15)</f>
        <v>Dennis Sullivan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79</v>
      </c>
      <c r="M500" s="49">
        <v>0</v>
      </c>
      <c r="N500" s="49"/>
    </row>
    <row r="501" spans="1:14" ht="20.25" customHeight="1">
      <c r="A501" s="12" t="str">
        <f>IF('Team Card'!$B$16="","",'Team Card'!$B$16)</f>
        <v>Dylan Stone</v>
      </c>
      <c r="B501" s="68">
        <f>IF(OR(GameCard17[[#This Row],[PA]]&gt;0,$E$489="Win (FORFEIT)",L501="Yes"),1,"")</f>
        <v>1</v>
      </c>
      <c r="C501" s="69">
        <v>4</v>
      </c>
      <c r="D501" s="69">
        <v>2</v>
      </c>
      <c r="E501" s="69">
        <v>2</v>
      </c>
      <c r="F501" s="69">
        <v>1</v>
      </c>
      <c r="G501" s="69">
        <v>2</v>
      </c>
      <c r="H501" s="69">
        <v>2</v>
      </c>
      <c r="I501" s="69"/>
      <c r="J501" s="70"/>
      <c r="K501" s="49"/>
      <c r="L501" s="67" t="s">
        <v>79</v>
      </c>
      <c r="M501" s="49">
        <v>0</v>
      </c>
      <c r="N501" s="49"/>
    </row>
    <row r="502" spans="1:14" ht="20.25" customHeight="1">
      <c r="A502" s="22" t="str">
        <f>IF('Team Card'!$B$17="","",'Team Card'!$B$17)</f>
        <v>Eric Dube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79</v>
      </c>
      <c r="M502" s="49">
        <v>0</v>
      </c>
      <c r="N502" s="49"/>
    </row>
    <row r="503" spans="1:14" ht="20.25" customHeight="1">
      <c r="A503" s="12" t="str">
        <f>IF('Team Card'!$B$18="","",'Team Card'!$B$18)</f>
        <v>Scott Brown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79</v>
      </c>
      <c r="M503" s="49">
        <v>0</v>
      </c>
      <c r="N503" s="49"/>
    </row>
    <row r="504" spans="1:14" ht="20.25" customHeight="1">
      <c r="A504" s="22" t="str">
        <f>IF('Team Card'!$B$19="","",'Team Card'!$B$19)</f>
        <v>Mark Smuda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79</v>
      </c>
      <c r="M504" s="49">
        <v>0</v>
      </c>
      <c r="N504" s="49"/>
    </row>
    <row r="505" spans="1:14" ht="20.25" customHeight="1">
      <c r="A505" s="12" t="str">
        <f>IF('Team Card'!$B$20="","",'Team Card'!$B$20)</f>
        <v>M. Cisi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79</v>
      </c>
      <c r="M505" s="49">
        <v>0</v>
      </c>
      <c r="N505" s="49"/>
    </row>
    <row r="506" spans="1:14" ht="20.25" customHeight="1">
      <c r="A506" s="22" t="str">
        <f>IF('Team Card'!$B$21="","",'Team Card'!$B$21)</f>
        <v>John Davis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79</v>
      </c>
      <c r="M506" s="49">
        <v>0</v>
      </c>
      <c r="N506" s="49"/>
    </row>
    <row r="507" spans="1:14" ht="20.25" customHeight="1">
      <c r="A507" s="12" t="str">
        <f>IF('Team Card'!$B$22="","",'Team Card'!$B$22)</f>
        <v>Anthony Scavo</v>
      </c>
      <c r="B507" s="68">
        <f>IF(OR(GameCard17[[#This Row],[PA]]&gt;0,$E$489="Win (FORFEIT)",L507="Yes"),1,"")</f>
        <v>1</v>
      </c>
      <c r="C507" s="69">
        <v>4</v>
      </c>
      <c r="D507" s="69">
        <v>4</v>
      </c>
      <c r="E507" s="69">
        <v>2</v>
      </c>
      <c r="F507" s="69">
        <v>1</v>
      </c>
      <c r="G507" s="69">
        <v>2</v>
      </c>
      <c r="H507" s="69"/>
      <c r="I507" s="69"/>
      <c r="J507" s="70"/>
      <c r="K507" s="49"/>
      <c r="L507" s="67" t="s">
        <v>79</v>
      </c>
      <c r="M507" s="49">
        <v>0</v>
      </c>
      <c r="N507" s="49"/>
    </row>
    <row r="508" spans="1:14" ht="20.25" customHeight="1">
      <c r="A508" s="22" t="str">
        <f>IF('Team Card'!$B$23="","",'Team Card'!$B$23)</f>
        <v>Jason Heibeck</v>
      </c>
      <c r="B508" s="58">
        <f>IF(OR(GameCard17[[#This Row],[PA]]&gt;0,$E$489="Win (FORFEIT)",L508="Yes"),1,"")</f>
        <v>1</v>
      </c>
      <c r="C508" s="33">
        <v>4</v>
      </c>
      <c r="D508" s="33">
        <v>4</v>
      </c>
      <c r="E508" s="33">
        <v>2</v>
      </c>
      <c r="F508" s="33"/>
      <c r="G508" s="33">
        <v>1</v>
      </c>
      <c r="H508" s="33"/>
      <c r="I508" s="33"/>
      <c r="J508" s="34"/>
      <c r="K508" s="49"/>
      <c r="L508" s="66" t="s">
        <v>79</v>
      </c>
      <c r="M508" s="49">
        <v>0</v>
      </c>
      <c r="N508" s="49"/>
    </row>
    <row r="509" spans="1:14" ht="20.25" customHeight="1">
      <c r="A509" s="12" t="str">
        <f>IF('Team Card'!$B$24="","",'Team Card'!$B$24)</f>
        <v>Sean Heibeck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79</v>
      </c>
      <c r="M509" s="49">
        <v>0</v>
      </c>
      <c r="N509" s="49"/>
    </row>
    <row r="510" spans="1:14" ht="20.25" customHeight="1">
      <c r="A510" s="22" t="str">
        <f>IF('Team Card'!$B$25="","",'Team Card'!$B$25)</f>
        <v>Mike Granscog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79</v>
      </c>
      <c r="M510" s="49">
        <v>0</v>
      </c>
      <c r="N510" s="49"/>
    </row>
    <row r="511" spans="1:14" ht="20.25" customHeight="1">
      <c r="A511" s="12" t="str">
        <f>IF('Team Card'!$B$26="","",'Team Card'!$B$26)</f>
        <v>Steve Santorella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79</v>
      </c>
      <c r="M511" s="49">
        <v>0</v>
      </c>
      <c r="N511" s="49"/>
    </row>
    <row r="512" spans="1:14" ht="20.25" customHeight="1">
      <c r="A512" s="22" t="str">
        <f>IF('Team Card'!$B$27="","",'Team Card'!$B$27)</f>
        <v>Brandon Kaufman</v>
      </c>
      <c r="B512" s="58">
        <f>IF(OR(GameCard17[[#This Row],[PA]]&gt;0,$E$489="Win (FORFEIT)",L512="Yes"),1,"")</f>
        <v>1</v>
      </c>
      <c r="C512" s="33">
        <v>4</v>
      </c>
      <c r="D512" s="33">
        <v>4</v>
      </c>
      <c r="E512" s="33">
        <v>1</v>
      </c>
      <c r="F512" s="33">
        <v>1</v>
      </c>
      <c r="G512" s="33"/>
      <c r="H512" s="33"/>
      <c r="I512" s="33"/>
      <c r="J512" s="34"/>
      <c r="K512" s="49"/>
      <c r="L512" s="66" t="s">
        <v>79</v>
      </c>
      <c r="M512" s="49">
        <v>0</v>
      </c>
      <c r="N512" s="49"/>
    </row>
    <row r="513" spans="1:14" ht="20.25" customHeight="1">
      <c r="A513" s="12" t="str">
        <f>IF('Team Card'!$B$28="","",'Team Card'!$B$28)</f>
        <v>Adam Zandri</v>
      </c>
      <c r="B513" s="68">
        <f>IF(OR(GameCard17[[#This Row],[PA]]&gt;0,$E$489="Win (FORFEIT)",L513="Yes"),1,"")</f>
        <v>1</v>
      </c>
      <c r="C513" s="69">
        <v>4</v>
      </c>
      <c r="D513" s="69">
        <v>4</v>
      </c>
      <c r="E513" s="69">
        <v>1</v>
      </c>
      <c r="F513" s="69"/>
      <c r="G513" s="69">
        <v>2</v>
      </c>
      <c r="H513" s="69"/>
      <c r="I513" s="69"/>
      <c r="J513" s="70"/>
      <c r="K513" s="49"/>
      <c r="L513" s="67" t="s">
        <v>79</v>
      </c>
      <c r="M513" s="49">
        <v>0</v>
      </c>
      <c r="N513" s="49"/>
    </row>
    <row r="514" spans="1:14" ht="20.25" customHeight="1">
      <c r="A514" s="22" t="str">
        <f>IF('Team Card'!$B$29="","",'Team Card'!$B$29)</f>
        <v>M Smuda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79</v>
      </c>
      <c r="M514" s="49">
        <v>0</v>
      </c>
      <c r="N514" s="49"/>
    </row>
    <row r="515" spans="1:14" ht="20.25" customHeight="1">
      <c r="A515" s="12" t="str">
        <f>IF('Team Card'!$B$30="","",'Team Card'!$B$30)</f>
        <v>Matt Lisi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79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>Sean Malay</v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79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39</v>
      </c>
      <c r="D517" s="45">
        <f t="shared" ref="D517" si="114">SUM(D492:D516)</f>
        <v>36</v>
      </c>
      <c r="E517" s="44">
        <f t="shared" ref="E517" si="115">SUM(E492:E516)</f>
        <v>16</v>
      </c>
      <c r="F517" s="44">
        <f t="shared" ref="F517" si="116">SUM(F492:F516)</f>
        <v>8</v>
      </c>
      <c r="G517" s="44">
        <f t="shared" ref="G517" si="117">SUM(G492:G516)</f>
        <v>8</v>
      </c>
      <c r="H517" s="44">
        <f t="shared" ref="H517" si="118">SUM(H492:H516)</f>
        <v>2</v>
      </c>
      <c r="I517" s="44">
        <f t="shared" ref="I517" si="119">SUM(I492:I516)</f>
        <v>1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5" t="s">
        <v>33</v>
      </c>
      <c r="B519" s="85"/>
      <c r="C519" s="85"/>
      <c r="D519" s="85"/>
      <c r="E519" s="85"/>
      <c r="F519" s="85"/>
      <c r="G519" s="85"/>
      <c r="H519" s="85"/>
      <c r="I519" s="85"/>
      <c r="J519" s="85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8">
        <v>42951</v>
      </c>
      <c r="C521" s="88"/>
      <c r="D521" s="13" t="s">
        <v>37</v>
      </c>
      <c r="E521" s="89" t="s">
        <v>44</v>
      </c>
      <c r="F521" s="89"/>
      <c r="G521" s="23" t="s">
        <v>12</v>
      </c>
      <c r="H521" s="84" t="s">
        <v>42</v>
      </c>
      <c r="I521" s="84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76</v>
      </c>
      <c r="M523" s="49">
        <v>0</v>
      </c>
      <c r="N523" s="49"/>
    </row>
    <row r="524" spans="1:14" ht="20.25" customHeight="1">
      <c r="A524" s="22" t="str">
        <f>IF('Team Card'!$B$7="","",'Team Card'!$B$7)</f>
        <v>Tom Keneally</v>
      </c>
      <c r="B524" s="58">
        <f>IF(OR(GameCard318[[#This Row],[PA]]&gt;0,$E$521="Win (FORFEIT)",L524="Yes"),1,"")</f>
        <v>1</v>
      </c>
      <c r="C524" s="33">
        <v>4</v>
      </c>
      <c r="D524" s="33">
        <v>4</v>
      </c>
      <c r="E524" s="33">
        <v>2</v>
      </c>
      <c r="F524" s="33">
        <v>2</v>
      </c>
      <c r="G524" s="33">
        <v>3</v>
      </c>
      <c r="H524" s="33"/>
      <c r="I524" s="33"/>
      <c r="J524" s="34"/>
      <c r="K524" s="49"/>
      <c r="L524" s="66" t="s">
        <v>79</v>
      </c>
      <c r="M524" s="49">
        <v>0</v>
      </c>
      <c r="N524" s="49"/>
    </row>
    <row r="525" spans="1:14" ht="20.25" customHeight="1">
      <c r="A525" s="12" t="str">
        <f>IF('Team Card'!$B$8="","",'Team Card'!$B$8)</f>
        <v>Bryan Keneally</v>
      </c>
      <c r="B525" s="68">
        <f>IF(OR(GameCard318[[#This Row],[PA]]&gt;0,$E$521="Win (FORFEIT)",L525="Yes"),1,"")</f>
        <v>1</v>
      </c>
      <c r="C525" s="69">
        <v>4</v>
      </c>
      <c r="D525" s="69">
        <v>4</v>
      </c>
      <c r="E525" s="69">
        <v>1</v>
      </c>
      <c r="F525" s="69">
        <v>1</v>
      </c>
      <c r="G525" s="69">
        <v>1</v>
      </c>
      <c r="H525" s="69"/>
      <c r="I525" s="69"/>
      <c r="J525" s="70"/>
      <c r="K525" s="49"/>
      <c r="L525" s="67" t="s">
        <v>79</v>
      </c>
      <c r="M525" s="49">
        <v>0</v>
      </c>
      <c r="N525" s="49"/>
    </row>
    <row r="526" spans="1:14" ht="20.25" customHeight="1">
      <c r="A526" s="22" t="str">
        <f>IF('Team Card'!$B$9="","",'Team Card'!$B$9)</f>
        <v>Marc Nizzardo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79</v>
      </c>
      <c r="M526" s="49">
        <v>0</v>
      </c>
      <c r="N526" s="49"/>
    </row>
    <row r="527" spans="1:14" ht="20.25" customHeight="1">
      <c r="A527" s="12" t="str">
        <f>IF('Team Card'!$B$10="","",'Team Card'!$B$10)</f>
        <v>Kyle Haines</v>
      </c>
      <c r="B527" s="68">
        <f>IF(OR(GameCard318[[#This Row],[PA]]&gt;0,$E$521="Win (FORFEIT)",L527="Yes"),1,"")</f>
        <v>1</v>
      </c>
      <c r="C527" s="69">
        <v>3</v>
      </c>
      <c r="D527" s="69">
        <v>3</v>
      </c>
      <c r="E527" s="69">
        <v>1</v>
      </c>
      <c r="F527" s="69">
        <v>1</v>
      </c>
      <c r="G527" s="69"/>
      <c r="H527" s="69"/>
      <c r="I527" s="69"/>
      <c r="J527" s="70"/>
      <c r="K527" s="49"/>
      <c r="L527" s="67" t="s">
        <v>79</v>
      </c>
      <c r="M527" s="49">
        <v>0</v>
      </c>
      <c r="N527" s="49"/>
    </row>
    <row r="528" spans="1:14" ht="20.25" customHeight="1">
      <c r="A528" s="22" t="str">
        <f>IF('Team Card'!$B$11="","",'Team Card'!$B$11)</f>
        <v>Matt Haines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79</v>
      </c>
      <c r="M528" s="49">
        <v>0</v>
      </c>
      <c r="N528" s="49"/>
    </row>
    <row r="529" spans="1:14" ht="20.25" customHeight="1">
      <c r="A529" s="12" t="str">
        <f>IF('Team Card'!$B$12="","",'Team Card'!$B$12)</f>
        <v>Tim Malay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79</v>
      </c>
      <c r="M529" s="49">
        <v>0</v>
      </c>
      <c r="N529" s="49"/>
    </row>
    <row r="530" spans="1:14" ht="20.25" customHeight="1">
      <c r="A530" s="22" t="str">
        <f>IF('Team Card'!$B$13="","",'Team Card'!$B$13)</f>
        <v>Shaun Malay</v>
      </c>
      <c r="B530" s="58">
        <f>IF(OR(GameCard318[[#This Row],[PA]]&gt;0,$E$521="Win (FORFEIT)",L530="Yes"),1,"")</f>
        <v>1</v>
      </c>
      <c r="C530" s="33">
        <v>3</v>
      </c>
      <c r="D530" s="33">
        <v>3</v>
      </c>
      <c r="E530" s="33">
        <v>1</v>
      </c>
      <c r="F530" s="33">
        <v>0</v>
      </c>
      <c r="G530" s="33">
        <v>1</v>
      </c>
      <c r="H530" s="33"/>
      <c r="I530" s="33"/>
      <c r="J530" s="34"/>
      <c r="K530" s="49"/>
      <c r="L530" s="66" t="s">
        <v>79</v>
      </c>
      <c r="M530" s="49">
        <v>0</v>
      </c>
      <c r="N530" s="49"/>
    </row>
    <row r="531" spans="1:14" ht="20.25" customHeight="1">
      <c r="A531" s="12" t="str">
        <f>IF('Team Card'!$B$14="","",'Team Card'!$B$14)</f>
        <v>Chris Jones</v>
      </c>
      <c r="B531" s="68">
        <f>IF(OR(GameCard318[[#This Row],[PA]]&gt;0,$E$521="Win (FORFEIT)",L531="Yes"),1,"")</f>
        <v>1</v>
      </c>
      <c r="C531" s="69">
        <v>4</v>
      </c>
      <c r="D531" s="69">
        <v>4</v>
      </c>
      <c r="E531" s="69">
        <v>3</v>
      </c>
      <c r="F531" s="69">
        <v>3</v>
      </c>
      <c r="G531" s="69"/>
      <c r="H531" s="69"/>
      <c r="I531" s="69"/>
      <c r="J531" s="70"/>
      <c r="K531" s="49"/>
      <c r="L531" s="67" t="s">
        <v>79</v>
      </c>
      <c r="M531" s="49">
        <v>0</v>
      </c>
      <c r="N531" s="49"/>
    </row>
    <row r="532" spans="1:14" ht="20.25" customHeight="1">
      <c r="A532" s="22" t="str">
        <f>IF('Team Card'!$B$15="","",'Team Card'!$B$15)</f>
        <v>Dennis Sullivan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79</v>
      </c>
      <c r="M532" s="49">
        <v>0</v>
      </c>
      <c r="N532" s="49"/>
    </row>
    <row r="533" spans="1:14" ht="20.25" customHeight="1">
      <c r="A533" s="12" t="str">
        <f>IF('Team Card'!$B$16="","",'Team Card'!$B$16)</f>
        <v>Dylan Stone</v>
      </c>
      <c r="B533" s="68">
        <f>IF(OR(GameCard318[[#This Row],[PA]]&gt;0,$E$521="Win (FORFEIT)",L533="Yes"),1,"")</f>
        <v>1</v>
      </c>
      <c r="C533" s="69">
        <v>4</v>
      </c>
      <c r="D533" s="69">
        <v>2</v>
      </c>
      <c r="E533" s="69">
        <v>0</v>
      </c>
      <c r="F533" s="69">
        <v>2</v>
      </c>
      <c r="G533" s="69">
        <v>1</v>
      </c>
      <c r="H533" s="69">
        <v>1</v>
      </c>
      <c r="I533" s="69">
        <v>1</v>
      </c>
      <c r="J533" s="70"/>
      <c r="K533" s="49"/>
      <c r="L533" s="67" t="s">
        <v>79</v>
      </c>
      <c r="M533" s="49">
        <v>0</v>
      </c>
      <c r="N533" s="49"/>
    </row>
    <row r="534" spans="1:14" ht="20.25" customHeight="1">
      <c r="A534" s="22" t="str">
        <f>IF('Team Card'!$B$17="","",'Team Card'!$B$17)</f>
        <v>Eric Dube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79</v>
      </c>
      <c r="M534" s="49">
        <v>0</v>
      </c>
      <c r="N534" s="49"/>
    </row>
    <row r="535" spans="1:14" ht="20.25" customHeight="1">
      <c r="A535" s="12" t="str">
        <f>IF('Team Card'!$B$18="","",'Team Card'!$B$18)</f>
        <v>Scott Brown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79</v>
      </c>
      <c r="M535" s="49">
        <v>0</v>
      </c>
      <c r="N535" s="49"/>
    </row>
    <row r="536" spans="1:14" ht="20.25" customHeight="1">
      <c r="A536" s="22" t="str">
        <f>IF('Team Card'!$B$19="","",'Team Card'!$B$19)</f>
        <v>Mark Smuda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79</v>
      </c>
      <c r="M536" s="49">
        <v>0</v>
      </c>
      <c r="N536" s="49"/>
    </row>
    <row r="537" spans="1:14" ht="20.25" customHeight="1">
      <c r="A537" s="12" t="str">
        <f>IF('Team Card'!$B$20="","",'Team Card'!$B$20)</f>
        <v>M. Cisi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79</v>
      </c>
      <c r="M537" s="49">
        <v>0</v>
      </c>
      <c r="N537" s="49"/>
    </row>
    <row r="538" spans="1:14" ht="20.25" customHeight="1">
      <c r="A538" s="22" t="str">
        <f>IF('Team Card'!$B$21="","",'Team Card'!$B$21)</f>
        <v>John Davis</v>
      </c>
      <c r="B538" s="58">
        <f>IF(OR(GameCard318[[#This Row],[PA]]&gt;0,$E$521="Win (FORFEIT)",L538="Yes"),1,"")</f>
        <v>1</v>
      </c>
      <c r="C538" s="33">
        <v>4</v>
      </c>
      <c r="D538" s="33">
        <v>4</v>
      </c>
      <c r="E538" s="33">
        <v>3</v>
      </c>
      <c r="F538" s="33">
        <v>2</v>
      </c>
      <c r="G538" s="33">
        <v>2</v>
      </c>
      <c r="H538" s="33"/>
      <c r="I538" s="33"/>
      <c r="J538" s="34"/>
      <c r="K538" s="49"/>
      <c r="L538" s="66" t="s">
        <v>79</v>
      </c>
      <c r="M538" s="49">
        <v>0</v>
      </c>
      <c r="N538" s="49"/>
    </row>
    <row r="539" spans="1:14" ht="20.25" customHeight="1">
      <c r="A539" s="12" t="str">
        <f>IF('Team Card'!$B$22="","",'Team Card'!$B$22)</f>
        <v>Anthony Scavo</v>
      </c>
      <c r="B539" s="68">
        <f>IF(OR(GameCard318[[#This Row],[PA]]&gt;0,$E$521="Win (FORFEIT)",L539="Yes"),1,"")</f>
        <v>1</v>
      </c>
      <c r="C539" s="69">
        <v>4</v>
      </c>
      <c r="D539" s="69">
        <v>3</v>
      </c>
      <c r="E539" s="69">
        <v>2</v>
      </c>
      <c r="F539" s="69">
        <v>2</v>
      </c>
      <c r="G539" s="69">
        <v>1</v>
      </c>
      <c r="H539" s="69">
        <v>1</v>
      </c>
      <c r="I539" s="69"/>
      <c r="J539" s="70"/>
      <c r="K539" s="49"/>
      <c r="L539" s="67" t="s">
        <v>79</v>
      </c>
      <c r="M539" s="49">
        <v>0</v>
      </c>
      <c r="N539" s="49"/>
    </row>
    <row r="540" spans="1:14" ht="20.25" customHeight="1">
      <c r="A540" s="22" t="str">
        <f>IF('Team Card'!$B$23="","",'Team Card'!$B$23)</f>
        <v>Jason Heibeck</v>
      </c>
      <c r="B540" s="58">
        <f>IF(OR(GameCard318[[#This Row],[PA]]&gt;0,$E$521="Win (FORFEIT)",L540="Yes"),1,"")</f>
        <v>1</v>
      </c>
      <c r="C540" s="33">
        <v>4</v>
      </c>
      <c r="D540" s="33">
        <v>4</v>
      </c>
      <c r="E540" s="33">
        <v>4</v>
      </c>
      <c r="F540" s="33">
        <v>3</v>
      </c>
      <c r="G540" s="33">
        <v>3</v>
      </c>
      <c r="H540" s="33"/>
      <c r="I540" s="33"/>
      <c r="J540" s="34"/>
      <c r="K540" s="49"/>
      <c r="L540" s="66" t="s">
        <v>79</v>
      </c>
      <c r="M540" s="49">
        <v>0</v>
      </c>
      <c r="N540" s="49"/>
    </row>
    <row r="541" spans="1:14" ht="20.25" customHeight="1">
      <c r="A541" s="12" t="str">
        <f>IF('Team Card'!$B$24="","",'Team Card'!$B$24)</f>
        <v>Sean Heibeck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79</v>
      </c>
      <c r="M541" s="49">
        <v>0</v>
      </c>
      <c r="N541" s="49"/>
    </row>
    <row r="542" spans="1:14" ht="20.25" customHeight="1">
      <c r="A542" s="22" t="str">
        <f>IF('Team Card'!$B$25="","",'Team Card'!$B$25)</f>
        <v>Mike Granscog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79</v>
      </c>
      <c r="M542" s="49">
        <v>0</v>
      </c>
      <c r="N542" s="49"/>
    </row>
    <row r="543" spans="1:14" ht="20.25" customHeight="1">
      <c r="A543" s="12" t="str">
        <f>IF('Team Card'!$B$26="","",'Team Card'!$B$26)</f>
        <v>Steve Santorella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79</v>
      </c>
      <c r="M543" s="49">
        <v>0</v>
      </c>
      <c r="N543" s="49"/>
    </row>
    <row r="544" spans="1:14" ht="20.25" customHeight="1">
      <c r="A544" s="22" t="str">
        <f>IF('Team Card'!$B$27="","",'Team Card'!$B$27)</f>
        <v>Brandon Kaufman</v>
      </c>
      <c r="B544" s="58">
        <f>IF(OR(GameCard318[[#This Row],[PA]]&gt;0,$E$521="Win (FORFEIT)",L544="Yes"),1,"")</f>
        <v>1</v>
      </c>
      <c r="C544" s="33">
        <v>3</v>
      </c>
      <c r="D544" s="33">
        <v>3</v>
      </c>
      <c r="E544" s="33">
        <v>2</v>
      </c>
      <c r="F544" s="33">
        <v>2</v>
      </c>
      <c r="G544" s="33">
        <v>1</v>
      </c>
      <c r="H544" s="33"/>
      <c r="I544" s="33"/>
      <c r="J544" s="34"/>
      <c r="K544" s="49"/>
      <c r="L544" s="66" t="s">
        <v>79</v>
      </c>
      <c r="M544" s="49">
        <v>0</v>
      </c>
      <c r="N544" s="49"/>
    </row>
    <row r="545" spans="1:14" ht="20.25" customHeight="1">
      <c r="A545" s="12" t="str">
        <f>IF('Team Card'!$B$28="","",'Team Card'!$B$28)</f>
        <v>Adam Zandri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79</v>
      </c>
      <c r="M545" s="49">
        <v>0</v>
      </c>
      <c r="N545" s="49"/>
    </row>
    <row r="546" spans="1:14" ht="20.25" customHeight="1">
      <c r="A546" s="22" t="str">
        <f>IF('Team Card'!$B$29="","",'Team Card'!$B$29)</f>
        <v>M Smuda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79</v>
      </c>
      <c r="M546" s="49">
        <v>0</v>
      </c>
      <c r="N546" s="49"/>
    </row>
    <row r="547" spans="1:14" ht="20.25" customHeight="1">
      <c r="A547" s="12" t="str">
        <f>IF('Team Card'!$B$30="","",'Team Card'!$B$30)</f>
        <v>Matt Lisi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79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>Sean Malay</v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79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37</v>
      </c>
      <c r="D549" s="45">
        <f t="shared" ref="D549" si="122">SUM(D524:D548)</f>
        <v>34</v>
      </c>
      <c r="E549" s="44">
        <f t="shared" ref="E549" si="123">SUM(E524:E548)</f>
        <v>19</v>
      </c>
      <c r="F549" s="44">
        <f t="shared" ref="F549" si="124">SUM(F524:F548)</f>
        <v>18</v>
      </c>
      <c r="G549" s="44">
        <f t="shared" ref="G549" si="125">SUM(G524:G548)</f>
        <v>13</v>
      </c>
      <c r="H549" s="44">
        <f t="shared" ref="H549" si="126">SUM(H524:H548)</f>
        <v>2</v>
      </c>
      <c r="I549" s="44">
        <f t="shared" ref="I549" si="127">SUM(I524:I548)</f>
        <v>1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5" t="s">
        <v>34</v>
      </c>
      <c r="B551" s="85"/>
      <c r="C551" s="85"/>
      <c r="D551" s="85"/>
      <c r="E551" s="85"/>
      <c r="F551" s="85"/>
      <c r="G551" s="85"/>
      <c r="H551" s="85"/>
      <c r="I551" s="85"/>
      <c r="J551" s="85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8">
        <v>42956</v>
      </c>
      <c r="C553" s="88"/>
      <c r="D553" s="13" t="s">
        <v>37</v>
      </c>
      <c r="E553" s="89" t="s">
        <v>44</v>
      </c>
      <c r="F553" s="89"/>
      <c r="G553" s="23" t="s">
        <v>12</v>
      </c>
      <c r="H553" s="84" t="s">
        <v>42</v>
      </c>
      <c r="I553" s="84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76</v>
      </c>
      <c r="M555" s="49">
        <v>0</v>
      </c>
      <c r="N555" s="49"/>
    </row>
    <row r="556" spans="1:14" ht="20.25" customHeight="1">
      <c r="A556" s="22" t="str">
        <f>IF('Team Card'!$B$7="","",'Team Card'!$B$7)</f>
        <v>Tom Keneally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4</v>
      </c>
      <c r="F556" s="33">
        <v>4</v>
      </c>
      <c r="G556" s="33">
        <v>1</v>
      </c>
      <c r="H556" s="33"/>
      <c r="I556" s="33"/>
      <c r="J556" s="34"/>
      <c r="K556" s="49"/>
      <c r="L556" s="66" t="s">
        <v>79</v>
      </c>
      <c r="M556" s="49">
        <v>0</v>
      </c>
      <c r="N556" s="49"/>
    </row>
    <row r="557" spans="1:14" ht="20.25" customHeight="1">
      <c r="A557" s="12" t="str">
        <f>IF('Team Card'!$B$8="","",'Team Card'!$B$8)</f>
        <v>Bryan Keneally</v>
      </c>
      <c r="B557" s="68">
        <f>IF(OR(GameCard419[[#This Row],[PA]]&gt;0,$E$553="Win (FORFEIT)",L557="Yes"),1,"")</f>
        <v>1</v>
      </c>
      <c r="C557" s="69">
        <v>4</v>
      </c>
      <c r="D557" s="69">
        <v>3</v>
      </c>
      <c r="E557" s="69">
        <v>1</v>
      </c>
      <c r="F557" s="69"/>
      <c r="G557" s="69">
        <v>1</v>
      </c>
      <c r="H557" s="69">
        <v>1</v>
      </c>
      <c r="I557" s="69"/>
      <c r="J557" s="70"/>
      <c r="K557" s="49"/>
      <c r="L557" s="67" t="s">
        <v>79</v>
      </c>
      <c r="M557" s="49">
        <v>0</v>
      </c>
      <c r="N557" s="49"/>
    </row>
    <row r="558" spans="1:14" ht="20.25" customHeight="1">
      <c r="A558" s="22" t="str">
        <f>IF('Team Card'!$B$9="","",'Team Card'!$B$9)</f>
        <v>Marc Nizzardo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79</v>
      </c>
      <c r="M558" s="49">
        <v>0</v>
      </c>
      <c r="N558" s="49"/>
    </row>
    <row r="559" spans="1:14" ht="20.25" customHeight="1">
      <c r="A559" s="12" t="str">
        <f>IF('Team Card'!$B$10="","",'Team Card'!$B$10)</f>
        <v>Kyle Haines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79</v>
      </c>
      <c r="M559" s="49">
        <v>0</v>
      </c>
      <c r="N559" s="49"/>
    </row>
    <row r="560" spans="1:14" ht="20.25" customHeight="1">
      <c r="A560" s="22" t="str">
        <f>IF('Team Card'!$B$11="","",'Team Card'!$B$11)</f>
        <v>Matt Haines</v>
      </c>
      <c r="B560" s="58">
        <f>IF(OR(GameCard419[[#This Row],[PA]]&gt;0,$E$553="Win (FORFEIT)",L560="Yes"),1,"")</f>
        <v>1</v>
      </c>
      <c r="C560" s="33">
        <v>4</v>
      </c>
      <c r="D560" s="33">
        <v>3</v>
      </c>
      <c r="E560" s="33">
        <v>0</v>
      </c>
      <c r="F560" s="33"/>
      <c r="G560" s="33"/>
      <c r="H560" s="33"/>
      <c r="I560" s="33">
        <v>1</v>
      </c>
      <c r="J560" s="34"/>
      <c r="K560" s="49"/>
      <c r="L560" s="66" t="s">
        <v>79</v>
      </c>
      <c r="M560" s="49">
        <v>0</v>
      </c>
      <c r="N560" s="49"/>
    </row>
    <row r="561" spans="1:14" ht="20.25" customHeight="1">
      <c r="A561" s="12" t="str">
        <f>IF('Team Card'!$B$12="","",'Team Card'!$B$12)</f>
        <v>Tim Malay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79</v>
      </c>
      <c r="M561" s="49">
        <v>0</v>
      </c>
      <c r="N561" s="49"/>
    </row>
    <row r="562" spans="1:14" ht="20.25" customHeight="1">
      <c r="A562" s="22" t="str">
        <f>IF('Team Card'!$B$13="","",'Team Card'!$B$13)</f>
        <v>Shaun Malay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79</v>
      </c>
      <c r="M562" s="49">
        <v>0</v>
      </c>
      <c r="N562" s="49"/>
    </row>
    <row r="563" spans="1:14" ht="20.25" customHeight="1">
      <c r="A563" s="12" t="str">
        <f>IF('Team Card'!$B$14="","",'Team Card'!$B$14)</f>
        <v>Chris Jones</v>
      </c>
      <c r="B563" s="68">
        <f>IF(OR(GameCard419[[#This Row],[PA]]&gt;0,$E$553="Win (FORFEIT)",L563="Yes"),1,"")</f>
        <v>1</v>
      </c>
      <c r="C563" s="69">
        <v>4</v>
      </c>
      <c r="D563" s="69">
        <v>3</v>
      </c>
      <c r="E563" s="69">
        <v>1</v>
      </c>
      <c r="F563" s="69">
        <v>3</v>
      </c>
      <c r="G563" s="69">
        <v>2</v>
      </c>
      <c r="H563" s="69"/>
      <c r="I563" s="69">
        <v>1</v>
      </c>
      <c r="J563" s="70"/>
      <c r="K563" s="49"/>
      <c r="L563" s="67" t="s">
        <v>79</v>
      </c>
      <c r="M563" s="49">
        <v>0</v>
      </c>
      <c r="N563" s="49"/>
    </row>
    <row r="564" spans="1:14" ht="20.25" customHeight="1">
      <c r="A564" s="22" t="str">
        <f>IF('Team Card'!$B$15="","",'Team Card'!$B$15)</f>
        <v>Dennis Sullivan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79</v>
      </c>
      <c r="M564" s="49">
        <v>0</v>
      </c>
      <c r="N564" s="49"/>
    </row>
    <row r="565" spans="1:14" ht="20.25" customHeight="1">
      <c r="A565" s="12" t="str">
        <f>IF('Team Card'!$B$16="","",'Team Card'!$B$16)</f>
        <v>Dylan Stone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2</v>
      </c>
      <c r="F565" s="69">
        <v>3</v>
      </c>
      <c r="G565" s="69"/>
      <c r="H565" s="69"/>
      <c r="I565" s="69"/>
      <c r="J565" s="70"/>
      <c r="K565" s="49"/>
      <c r="L565" s="67" t="s">
        <v>79</v>
      </c>
      <c r="M565" s="49">
        <v>0</v>
      </c>
      <c r="N565" s="49"/>
    </row>
    <row r="566" spans="1:14" ht="20.25" customHeight="1">
      <c r="A566" s="22" t="str">
        <f>IF('Team Card'!$B$17="","",'Team Card'!$B$17)</f>
        <v>Eric Dube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79</v>
      </c>
      <c r="M566" s="49">
        <v>0</v>
      </c>
      <c r="N566" s="49"/>
    </row>
    <row r="567" spans="1:14" ht="20.25" customHeight="1">
      <c r="A567" s="12" t="str">
        <f>IF('Team Card'!$B$18="","",'Team Card'!$B$18)</f>
        <v>Scott Brown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79</v>
      </c>
      <c r="M567" s="49">
        <v>0</v>
      </c>
      <c r="N567" s="49"/>
    </row>
    <row r="568" spans="1:14" ht="20.25" customHeight="1">
      <c r="A568" s="22" t="str">
        <f>IF('Team Card'!$B$19="","",'Team Card'!$B$19)</f>
        <v>Mark Smuda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79</v>
      </c>
      <c r="M568" s="49">
        <v>0</v>
      </c>
      <c r="N568" s="49"/>
    </row>
    <row r="569" spans="1:14" ht="20.25" customHeight="1">
      <c r="A569" s="12" t="str">
        <f>IF('Team Card'!$B$20="","",'Team Card'!$B$20)</f>
        <v>M. Cisi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79</v>
      </c>
      <c r="M569" s="49">
        <v>0</v>
      </c>
      <c r="N569" s="49"/>
    </row>
    <row r="570" spans="1:14" ht="20.25" customHeight="1">
      <c r="A570" s="22" t="str">
        <f>IF('Team Card'!$B$21="","",'Team Card'!$B$21)</f>
        <v>John Davis</v>
      </c>
      <c r="B570" s="58">
        <f>IF(OR(GameCard419[[#This Row],[PA]]&gt;0,$E$553="Win (FORFEIT)",L570="Yes"),1,"")</f>
        <v>1</v>
      </c>
      <c r="C570" s="33">
        <v>3</v>
      </c>
      <c r="D570" s="33">
        <v>3</v>
      </c>
      <c r="E570" s="33">
        <v>1</v>
      </c>
      <c r="F570" s="33">
        <v>2</v>
      </c>
      <c r="G570" s="33"/>
      <c r="H570" s="33"/>
      <c r="I570" s="33"/>
      <c r="J570" s="34"/>
      <c r="K570" s="49"/>
      <c r="L570" s="66" t="s">
        <v>79</v>
      </c>
      <c r="M570" s="49">
        <v>0</v>
      </c>
      <c r="N570" s="49"/>
    </row>
    <row r="571" spans="1:14" ht="20.25" customHeight="1">
      <c r="A571" s="12" t="str">
        <f>IF('Team Card'!$B$22="","",'Team Card'!$B$22)</f>
        <v>Anthony Scavo</v>
      </c>
      <c r="B571" s="68">
        <f>IF(OR(GameCard419[[#This Row],[PA]]&gt;0,$E$553="Win (FORFEIT)",L571="Yes"),1,"")</f>
        <v>1</v>
      </c>
      <c r="C571" s="69">
        <v>4</v>
      </c>
      <c r="D571" s="69">
        <v>3</v>
      </c>
      <c r="E571" s="69">
        <v>2</v>
      </c>
      <c r="F571" s="69">
        <v>3</v>
      </c>
      <c r="G571" s="69">
        <v>5</v>
      </c>
      <c r="H571" s="69">
        <v>1</v>
      </c>
      <c r="I571" s="69"/>
      <c r="J571" s="70">
        <v>1</v>
      </c>
      <c r="K571" s="49"/>
      <c r="L571" s="67" t="s">
        <v>79</v>
      </c>
      <c r="M571" s="49">
        <v>0</v>
      </c>
      <c r="N571" s="49"/>
    </row>
    <row r="572" spans="1:14" ht="20.25" customHeight="1">
      <c r="A572" s="22" t="str">
        <f>IF('Team Card'!$B$23="","",'Team Card'!$B$23)</f>
        <v>Jason Heibeck</v>
      </c>
      <c r="B572" s="58">
        <f>IF(OR(GameCard419[[#This Row],[PA]]&gt;0,$E$553="Win (FORFEIT)",L572="Yes"),1,"")</f>
        <v>1</v>
      </c>
      <c r="C572" s="33">
        <v>4</v>
      </c>
      <c r="D572" s="33">
        <v>4</v>
      </c>
      <c r="E572" s="33">
        <v>3</v>
      </c>
      <c r="F572" s="33">
        <v>1</v>
      </c>
      <c r="G572" s="33">
        <v>2</v>
      </c>
      <c r="H572" s="33"/>
      <c r="I572" s="33"/>
      <c r="J572" s="34"/>
      <c r="K572" s="49"/>
      <c r="L572" s="66" t="s">
        <v>79</v>
      </c>
      <c r="M572" s="49">
        <v>0</v>
      </c>
      <c r="N572" s="49"/>
    </row>
    <row r="573" spans="1:14" ht="20.25" customHeight="1">
      <c r="A573" s="12" t="str">
        <f>IF('Team Card'!$B$24="","",'Team Card'!$B$24)</f>
        <v>Sean Heibeck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79</v>
      </c>
      <c r="M573" s="49">
        <v>0</v>
      </c>
      <c r="N573" s="49"/>
    </row>
    <row r="574" spans="1:14" ht="20.25" customHeight="1">
      <c r="A574" s="22" t="str">
        <f>IF('Team Card'!$B$25="","",'Team Card'!$B$25)</f>
        <v>Mike Granscog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79</v>
      </c>
      <c r="M574" s="49">
        <v>0</v>
      </c>
      <c r="N574" s="49"/>
    </row>
    <row r="575" spans="1:14" ht="20.25" customHeight="1">
      <c r="A575" s="12" t="str">
        <f>IF('Team Card'!$B$26="","",'Team Card'!$B$26)</f>
        <v>Steve Santorella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79</v>
      </c>
      <c r="M575" s="49">
        <v>0</v>
      </c>
      <c r="N575" s="49"/>
    </row>
    <row r="576" spans="1:14" ht="20.25" customHeight="1">
      <c r="A576" s="22" t="str">
        <f>IF('Team Card'!$B$27="","",'Team Card'!$B$27)</f>
        <v>Brandon Kaufman</v>
      </c>
      <c r="B576" s="58">
        <f>IF(OR(GameCard419[[#This Row],[PA]]&gt;0,$E$553="Win (FORFEIT)",L576="Yes"),1,"")</f>
        <v>1</v>
      </c>
      <c r="C576" s="33">
        <v>4</v>
      </c>
      <c r="D576" s="33">
        <v>4</v>
      </c>
      <c r="E576" s="33">
        <v>2</v>
      </c>
      <c r="F576" s="33">
        <v>1</v>
      </c>
      <c r="G576" s="33">
        <v>1</v>
      </c>
      <c r="H576" s="33"/>
      <c r="I576" s="33"/>
      <c r="J576" s="34"/>
      <c r="K576" s="49"/>
      <c r="L576" s="66" t="s">
        <v>79</v>
      </c>
      <c r="M576" s="49">
        <v>0</v>
      </c>
      <c r="N576" s="49"/>
    </row>
    <row r="577" spans="1:14" ht="20.25" customHeight="1">
      <c r="A577" s="12" t="str">
        <f>IF('Team Card'!$B$28="","",'Team Card'!$B$28)</f>
        <v>Adam Zandri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79</v>
      </c>
      <c r="M577" s="49">
        <v>0</v>
      </c>
      <c r="N577" s="49"/>
    </row>
    <row r="578" spans="1:14" ht="20.25" customHeight="1">
      <c r="A578" s="22" t="str">
        <f>IF('Team Card'!$B$29="","",'Team Card'!$B$29)</f>
        <v>M Smuda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79</v>
      </c>
      <c r="M578" s="49">
        <v>0</v>
      </c>
      <c r="N578" s="49"/>
    </row>
    <row r="579" spans="1:14" ht="20.25" customHeight="1">
      <c r="A579" s="12" t="str">
        <f>IF('Team Card'!$B$30="","",'Team Card'!$B$30)</f>
        <v>Matt Lisi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79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>Sean Malay</v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79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35</v>
      </c>
      <c r="D581" s="45">
        <f t="shared" ref="D581" si="130">SUM(D556:D580)</f>
        <v>31</v>
      </c>
      <c r="E581" s="44">
        <f t="shared" ref="E581" si="131">SUM(E556:E580)</f>
        <v>16</v>
      </c>
      <c r="F581" s="44">
        <f t="shared" ref="F581" si="132">SUM(F556:F580)</f>
        <v>17</v>
      </c>
      <c r="G581" s="44">
        <f t="shared" ref="G581" si="133">SUM(G556:G580)</f>
        <v>12</v>
      </c>
      <c r="H581" s="44">
        <f t="shared" ref="H581" si="134">SUM(H556:H580)</f>
        <v>2</v>
      </c>
      <c r="I581" s="44">
        <f t="shared" ref="I581" si="135">SUM(I556:I580)</f>
        <v>2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5" t="s">
        <v>35</v>
      </c>
      <c r="B583" s="85"/>
      <c r="C583" s="85"/>
      <c r="D583" s="85"/>
      <c r="E583" s="85"/>
      <c r="F583" s="85"/>
      <c r="G583" s="85"/>
      <c r="H583" s="85"/>
      <c r="I583" s="85"/>
      <c r="J583" s="85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8">
        <v>42957</v>
      </c>
      <c r="C585" s="88"/>
      <c r="D585" s="13" t="s">
        <v>37</v>
      </c>
      <c r="E585" s="89" t="s">
        <v>44</v>
      </c>
      <c r="F585" s="89"/>
      <c r="G585" s="23" t="s">
        <v>12</v>
      </c>
      <c r="H585" s="84" t="s">
        <v>93</v>
      </c>
      <c r="I585" s="84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76</v>
      </c>
      <c r="M587" s="49">
        <v>0</v>
      </c>
    </row>
    <row r="588" spans="1:14" ht="20.25" customHeight="1">
      <c r="A588" s="22" t="str">
        <f>IF('Team Card'!$B$7="","",'Team Card'!$B$7)</f>
        <v>Tom Keneally</v>
      </c>
      <c r="B588" s="58">
        <f>IF(OR(GameCard520[[#This Row],[PA]]&gt;0,$E$585="Win (FORFEIT)",L588="Yes"),1,"")</f>
        <v>1</v>
      </c>
      <c r="C588" s="33">
        <v>5</v>
      </c>
      <c r="D588" s="33">
        <v>5</v>
      </c>
      <c r="E588" s="33">
        <v>4</v>
      </c>
      <c r="F588" s="33">
        <v>4</v>
      </c>
      <c r="G588" s="33">
        <v>3</v>
      </c>
      <c r="H588" s="33"/>
      <c r="I588" s="33"/>
      <c r="J588" s="34"/>
      <c r="K588" s="49"/>
      <c r="L588" s="66" t="s">
        <v>79</v>
      </c>
      <c r="M588" s="49">
        <v>0</v>
      </c>
    </row>
    <row r="589" spans="1:14" ht="20.25" customHeight="1">
      <c r="A589" s="12" t="str">
        <f>IF('Team Card'!$B$8="","",'Team Card'!$B$8)</f>
        <v>Bryan Keneally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2</v>
      </c>
      <c r="F589" s="69">
        <v>1</v>
      </c>
      <c r="G589" s="69">
        <v>1</v>
      </c>
      <c r="H589" s="69"/>
      <c r="I589" s="69"/>
      <c r="J589" s="70"/>
      <c r="K589" s="49"/>
      <c r="L589" s="67" t="s">
        <v>79</v>
      </c>
      <c r="M589" s="49">
        <v>0</v>
      </c>
    </row>
    <row r="590" spans="1:14" ht="20.25" customHeight="1">
      <c r="A590" s="22" t="str">
        <f>IF('Team Card'!$B$9="","",'Team Card'!$B$9)</f>
        <v>Marc Nizzardo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79</v>
      </c>
      <c r="M590" s="49">
        <v>0</v>
      </c>
    </row>
    <row r="591" spans="1:14" ht="20.25" customHeight="1">
      <c r="A591" s="12" t="str">
        <f>IF('Team Card'!$B$10="","",'Team Card'!$B$10)</f>
        <v>Kyle Haines</v>
      </c>
      <c r="B591" s="68">
        <f>IF(OR(GameCard520[[#This Row],[PA]]&gt;0,$E$585="Win (FORFEIT)",L591="Yes"),1,"")</f>
        <v>1</v>
      </c>
      <c r="C591" s="69">
        <v>4</v>
      </c>
      <c r="D591" s="69">
        <v>4</v>
      </c>
      <c r="E591" s="69">
        <v>0</v>
      </c>
      <c r="F591" s="69"/>
      <c r="G591" s="69"/>
      <c r="H591" s="69"/>
      <c r="I591" s="69"/>
      <c r="J591" s="70"/>
      <c r="K591" s="49"/>
      <c r="L591" s="67" t="s">
        <v>79</v>
      </c>
      <c r="M591" s="49">
        <v>0</v>
      </c>
    </row>
    <row r="592" spans="1:14" ht="20.25" customHeight="1">
      <c r="A592" s="22" t="str">
        <f>IF('Team Card'!$B$11="","",'Team Card'!$B$11)</f>
        <v>Matt Haines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79</v>
      </c>
      <c r="M592" s="49">
        <v>0</v>
      </c>
    </row>
    <row r="593" spans="1:13" ht="20.25" customHeight="1">
      <c r="A593" s="12" t="str">
        <f>IF('Team Card'!$B$12="","",'Team Card'!$B$12)</f>
        <v>Tim Malay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79</v>
      </c>
      <c r="M593" s="49">
        <v>0</v>
      </c>
    </row>
    <row r="594" spans="1:13" ht="20.25" customHeight="1">
      <c r="A594" s="22" t="str">
        <f>IF('Team Card'!$B$13="","",'Team Card'!$B$13)</f>
        <v>Shaun Malay</v>
      </c>
      <c r="B594" s="58">
        <f>IF(OR(GameCard520[[#This Row],[PA]]&gt;0,$E$585="Win (FORFEIT)",L594="Yes"),1,"")</f>
        <v>1</v>
      </c>
      <c r="C594" s="33">
        <v>4</v>
      </c>
      <c r="D594" s="33">
        <v>4</v>
      </c>
      <c r="E594" s="33">
        <v>2</v>
      </c>
      <c r="F594" s="33"/>
      <c r="G594" s="33">
        <v>3</v>
      </c>
      <c r="H594" s="33"/>
      <c r="I594" s="33"/>
      <c r="J594" s="34"/>
      <c r="K594" s="49"/>
      <c r="L594" s="66" t="s">
        <v>79</v>
      </c>
      <c r="M594" s="49">
        <v>0</v>
      </c>
    </row>
    <row r="595" spans="1:13" ht="20.25" customHeight="1">
      <c r="A595" s="12" t="str">
        <f>IF('Team Card'!$B$14="","",'Team Card'!$B$14)</f>
        <v>Chris Jones</v>
      </c>
      <c r="B595" s="68">
        <f>IF(OR(GameCard520[[#This Row],[PA]]&gt;0,$E$585="Win (FORFEIT)",L595="Yes"),1,"")</f>
        <v>1</v>
      </c>
      <c r="C595" s="69">
        <v>5</v>
      </c>
      <c r="D595" s="69">
        <v>5</v>
      </c>
      <c r="E595" s="69">
        <v>3</v>
      </c>
      <c r="F595" s="69">
        <v>3</v>
      </c>
      <c r="G595" s="69"/>
      <c r="H595" s="69"/>
      <c r="I595" s="69"/>
      <c r="J595" s="70"/>
      <c r="K595" s="49"/>
      <c r="L595" s="67" t="s">
        <v>79</v>
      </c>
      <c r="M595" s="49">
        <v>0</v>
      </c>
    </row>
    <row r="596" spans="1:13" ht="20.25" customHeight="1">
      <c r="A596" s="22" t="str">
        <f>IF('Team Card'!$B$15="","",'Team Card'!$B$15)</f>
        <v>Dennis Sullivan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79</v>
      </c>
      <c r="M596" s="49">
        <v>0</v>
      </c>
    </row>
    <row r="597" spans="1:13" ht="20.25" customHeight="1">
      <c r="A597" s="12" t="str">
        <f>IF('Team Card'!$B$16="","",'Team Card'!$B$16)</f>
        <v>Dylan Stone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79</v>
      </c>
      <c r="M597" s="49">
        <v>0</v>
      </c>
    </row>
    <row r="598" spans="1:13" ht="20.25" customHeight="1">
      <c r="A598" s="22" t="str">
        <f>IF('Team Card'!$B$17="","",'Team Card'!$B$17)</f>
        <v>Eric Dube</v>
      </c>
      <c r="B598" s="58">
        <f>IF(OR(GameCard520[[#This Row],[PA]]&gt;0,$E$585="Win (FORFEIT)",L598="Yes"),1,"")</f>
        <v>1</v>
      </c>
      <c r="C598" s="33">
        <v>4</v>
      </c>
      <c r="D598" s="33">
        <v>4</v>
      </c>
      <c r="E598" s="33">
        <v>1</v>
      </c>
      <c r="F598" s="33">
        <v>1</v>
      </c>
      <c r="G598" s="33">
        <v>1</v>
      </c>
      <c r="H598" s="33"/>
      <c r="I598" s="33"/>
      <c r="J598" s="34"/>
      <c r="K598" s="49"/>
      <c r="L598" s="66" t="s">
        <v>79</v>
      </c>
      <c r="M598" s="49">
        <v>0</v>
      </c>
    </row>
    <row r="599" spans="1:13" ht="20.25" customHeight="1">
      <c r="A599" s="12" t="str">
        <f>IF('Team Card'!$B$18="","",'Team Card'!$B$18)</f>
        <v>Scott Brown</v>
      </c>
      <c r="B599" s="68">
        <f>IF(OR(GameCard520[[#This Row],[PA]]&gt;0,$E$585="Win (FORFEIT)",L599="Yes"),1,"")</f>
        <v>1</v>
      </c>
      <c r="C599" s="69">
        <v>5</v>
      </c>
      <c r="D599" s="69">
        <v>5</v>
      </c>
      <c r="E599" s="69">
        <v>3</v>
      </c>
      <c r="F599" s="69">
        <v>1</v>
      </c>
      <c r="G599" s="69"/>
      <c r="H599" s="69"/>
      <c r="I599" s="69"/>
      <c r="J599" s="70"/>
      <c r="K599" s="49"/>
      <c r="L599" s="67" t="s">
        <v>79</v>
      </c>
      <c r="M599" s="49">
        <v>0</v>
      </c>
    </row>
    <row r="600" spans="1:13" ht="20.25" customHeight="1">
      <c r="A600" s="22" t="str">
        <f>IF('Team Card'!$B$19="","",'Team Card'!$B$19)</f>
        <v>Mark Smuda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79</v>
      </c>
      <c r="M600" s="49">
        <v>0</v>
      </c>
    </row>
    <row r="601" spans="1:13" ht="20.25" customHeight="1">
      <c r="A601" s="12" t="str">
        <f>IF('Team Card'!$B$20="","",'Team Card'!$B$20)</f>
        <v>M. Cisi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79</v>
      </c>
      <c r="M601" s="49">
        <v>0</v>
      </c>
    </row>
    <row r="602" spans="1:13" ht="20.25" customHeight="1">
      <c r="A602" s="22" t="str">
        <f>IF('Team Card'!$B$21="","",'Team Card'!$B$21)</f>
        <v>John Davis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79</v>
      </c>
      <c r="M602" s="49">
        <v>0</v>
      </c>
    </row>
    <row r="603" spans="1:13" ht="20.25" customHeight="1">
      <c r="A603" s="12" t="str">
        <f>IF('Team Card'!$B$22="","",'Team Card'!$B$22)</f>
        <v>Anthony Scavo</v>
      </c>
      <c r="B603" s="68">
        <f>IF(OR(GameCard520[[#This Row],[PA]]&gt;0,$E$585="Win (FORFEIT)",L603="Yes"),1,"")</f>
        <v>1</v>
      </c>
      <c r="C603" s="69">
        <v>5</v>
      </c>
      <c r="D603" s="69">
        <v>5</v>
      </c>
      <c r="E603" s="69">
        <v>4</v>
      </c>
      <c r="F603" s="69">
        <v>4</v>
      </c>
      <c r="G603" s="69">
        <v>5</v>
      </c>
      <c r="H603" s="69"/>
      <c r="I603" s="69"/>
      <c r="J603" s="70">
        <v>1</v>
      </c>
      <c r="K603" s="49"/>
      <c r="L603" s="67" t="s">
        <v>79</v>
      </c>
      <c r="M603" s="49">
        <v>0</v>
      </c>
    </row>
    <row r="604" spans="1:13" ht="20.25" customHeight="1">
      <c r="A604" s="22" t="str">
        <f>IF('Team Card'!$B$23="","",'Team Card'!$B$23)</f>
        <v>Jason Heibeck</v>
      </c>
      <c r="B604" s="58">
        <f>IF(OR(GameCard520[[#This Row],[PA]]&gt;0,$E$585="Win (FORFEIT)",L604="Yes"),1,"")</f>
        <v>1</v>
      </c>
      <c r="C604" s="33">
        <v>5</v>
      </c>
      <c r="D604" s="33">
        <v>5</v>
      </c>
      <c r="E604" s="33">
        <v>4</v>
      </c>
      <c r="F604" s="33">
        <v>2</v>
      </c>
      <c r="G604" s="33">
        <v>4</v>
      </c>
      <c r="H604" s="33"/>
      <c r="I604" s="33"/>
      <c r="J604" s="34"/>
      <c r="K604" s="49"/>
      <c r="L604" s="66" t="s">
        <v>79</v>
      </c>
      <c r="M604" s="49">
        <v>0</v>
      </c>
    </row>
    <row r="605" spans="1:13" ht="20.25" customHeight="1">
      <c r="A605" s="12" t="str">
        <f>IF('Team Card'!$B$24="","",'Team Card'!$B$24)</f>
        <v>Sean Heibeck</v>
      </c>
      <c r="B605" s="68">
        <f>IF(OR(GameCard520[[#This Row],[PA]]&gt;0,$E$585="Win (FORFEIT)",L605="Yes"),1,"")</f>
        <v>1</v>
      </c>
      <c r="C605" s="69">
        <v>4</v>
      </c>
      <c r="D605" s="69">
        <v>4</v>
      </c>
      <c r="E605" s="69">
        <v>2</v>
      </c>
      <c r="F605" s="69">
        <v>2</v>
      </c>
      <c r="G605" s="69"/>
      <c r="H605" s="69"/>
      <c r="I605" s="69"/>
      <c r="J605" s="70"/>
      <c r="K605" s="49"/>
      <c r="L605" s="67" t="s">
        <v>79</v>
      </c>
      <c r="M605" s="49">
        <v>0</v>
      </c>
    </row>
    <row r="606" spans="1:13" ht="20.25" customHeight="1">
      <c r="A606" s="22" t="str">
        <f>IF('Team Card'!$B$25="","",'Team Card'!$B$25)</f>
        <v>Mike Granscog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79</v>
      </c>
      <c r="M606" s="49">
        <v>0</v>
      </c>
    </row>
    <row r="607" spans="1:13" ht="20.25" customHeight="1">
      <c r="A607" s="12" t="str">
        <f>IF('Team Card'!$B$26="","",'Team Card'!$B$26)</f>
        <v>Steve Santorella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79</v>
      </c>
      <c r="M607" s="49">
        <v>0</v>
      </c>
    </row>
    <row r="608" spans="1:13" ht="20.25" customHeight="1">
      <c r="A608" s="22" t="str">
        <f>IF('Team Card'!$B$27="","",'Team Card'!$B$27)</f>
        <v>Brandon Kaufman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79</v>
      </c>
      <c r="M608" s="49">
        <v>0</v>
      </c>
    </row>
    <row r="609" spans="1:13" ht="20.25" customHeight="1">
      <c r="A609" s="12" t="str">
        <f>IF('Team Card'!$B$28="","",'Team Card'!$B$28)</f>
        <v>Adam Zandri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79</v>
      </c>
      <c r="M609" s="49">
        <v>0</v>
      </c>
    </row>
    <row r="610" spans="1:13" ht="20.25" customHeight="1">
      <c r="A610" s="22" t="str">
        <f>IF('Team Card'!$B$29="","",'Team Card'!$B$29)</f>
        <v>M Smuda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79</v>
      </c>
      <c r="M610" s="49">
        <v>0</v>
      </c>
    </row>
    <row r="611" spans="1:13" ht="20.25" customHeight="1">
      <c r="A611" s="12" t="str">
        <f>IF('Team Card'!$B$30="","",'Team Card'!$B$30)</f>
        <v>Matt Lisi</v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79</v>
      </c>
      <c r="M611" s="49">
        <v>0</v>
      </c>
    </row>
    <row r="612" spans="1:13" ht="20.25" customHeight="1" thickBot="1">
      <c r="A612" s="22" t="str">
        <f>IF('Team Card'!$B$31="","",'Team Card'!$B$31)</f>
        <v>Sean Malay</v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79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45</v>
      </c>
      <c r="D613" s="45">
        <f t="shared" ref="D613" si="138">SUM(D588:D612)</f>
        <v>45</v>
      </c>
      <c r="E613" s="44">
        <f t="shared" ref="E613" si="139">SUM(E588:E612)</f>
        <v>25</v>
      </c>
      <c r="F613" s="44">
        <f t="shared" ref="F613" si="140">SUM(F588:F612)</f>
        <v>18</v>
      </c>
      <c r="G613" s="44">
        <f t="shared" ref="G613" si="141">SUM(G588:G612)</f>
        <v>17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5" t="s">
        <v>36</v>
      </c>
      <c r="B615" s="85"/>
      <c r="C615" s="85"/>
      <c r="D615" s="85"/>
      <c r="E615" s="85"/>
      <c r="F615" s="85"/>
      <c r="G615" s="85"/>
      <c r="H615" s="85"/>
      <c r="I615" s="85"/>
      <c r="J615" s="85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8">
        <v>42963</v>
      </c>
      <c r="C617" s="88"/>
      <c r="D617" s="13" t="s">
        <v>37</v>
      </c>
      <c r="E617" s="89" t="s">
        <v>44</v>
      </c>
      <c r="F617" s="89"/>
      <c r="G617" s="23" t="s">
        <v>12</v>
      </c>
      <c r="H617" s="84" t="s">
        <v>39</v>
      </c>
      <c r="I617" s="84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76</v>
      </c>
    </row>
    <row r="620" spans="1:13" ht="20.25" customHeight="1">
      <c r="A620" s="22" t="str">
        <f>IF('Team Card'!$B$7="","",'Team Card'!$B$7)</f>
        <v>Tom Keneally</v>
      </c>
      <c r="B620" s="58">
        <f>IF(OR(GameCard621[[#This Row],[PA]]&gt;0,$E$617="Win (FORFEIT)",L620="Yes"),1,"")</f>
        <v>1</v>
      </c>
      <c r="C620" s="33">
        <v>5</v>
      </c>
      <c r="D620" s="33">
        <v>5</v>
      </c>
      <c r="E620" s="33">
        <v>2</v>
      </c>
      <c r="F620" s="33">
        <v>2</v>
      </c>
      <c r="G620" s="33">
        <v>3</v>
      </c>
      <c r="H620" s="33"/>
      <c r="I620" s="33"/>
      <c r="J620" s="34"/>
      <c r="L620" s="66" t="s">
        <v>79</v>
      </c>
    </row>
    <row r="621" spans="1:13" ht="20.25" customHeight="1">
      <c r="A621" s="12" t="str">
        <f>IF('Team Card'!$B$8="","",'Team Card'!$B$8)</f>
        <v>Bryan Keneally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79</v>
      </c>
    </row>
    <row r="622" spans="1:13" ht="20.25" customHeight="1">
      <c r="A622" s="22" t="str">
        <f>IF('Team Card'!$B$9="","",'Team Card'!$B$9)</f>
        <v>Marc Nizzardo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79</v>
      </c>
    </row>
    <row r="623" spans="1:13" ht="20.25" customHeight="1">
      <c r="A623" s="12" t="str">
        <f>IF('Team Card'!$B$10="","",'Team Card'!$B$10)</f>
        <v>Kyle Haines</v>
      </c>
      <c r="B623" s="68">
        <f>IF(OR(GameCard621[[#This Row],[PA]]&gt;0,$E$617="Win (FORFEIT)",L623="Yes"),1,"")</f>
        <v>1</v>
      </c>
      <c r="C623" s="69">
        <v>4</v>
      </c>
      <c r="D623" s="69">
        <v>3</v>
      </c>
      <c r="E623" s="69">
        <v>1</v>
      </c>
      <c r="F623" s="69">
        <v>1</v>
      </c>
      <c r="G623" s="69">
        <v>1</v>
      </c>
      <c r="H623" s="69"/>
      <c r="I623" s="69">
        <v>1</v>
      </c>
      <c r="J623" s="70"/>
      <c r="L623" s="67" t="s">
        <v>79</v>
      </c>
    </row>
    <row r="624" spans="1:13" ht="20.25" customHeight="1">
      <c r="A624" s="22" t="str">
        <f>IF('Team Card'!$B$11="","",'Team Card'!$B$11)</f>
        <v>Matt Haines</v>
      </c>
      <c r="B624" s="58">
        <f>IF(OR(GameCard621[[#This Row],[PA]]&gt;0,$E$617="Win (FORFEIT)",L624="Yes"),1,"")</f>
        <v>1</v>
      </c>
      <c r="C624" s="33">
        <v>4</v>
      </c>
      <c r="D624" s="33">
        <v>4</v>
      </c>
      <c r="E624" s="33">
        <v>2</v>
      </c>
      <c r="F624" s="33">
        <v>1</v>
      </c>
      <c r="G624" s="33">
        <v>1</v>
      </c>
      <c r="H624" s="33"/>
      <c r="I624" s="33"/>
      <c r="J624" s="34"/>
      <c r="L624" s="66" t="s">
        <v>79</v>
      </c>
    </row>
    <row r="625" spans="1:12" ht="20.25" customHeight="1">
      <c r="A625" s="12" t="str">
        <f>IF('Team Card'!$B$12="","",'Team Card'!$B$12)</f>
        <v>Tim Malay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79</v>
      </c>
    </row>
    <row r="626" spans="1:12" ht="20.25" customHeight="1">
      <c r="A626" s="22" t="str">
        <f>IF('Team Card'!$B$13="","",'Team Card'!$B$13)</f>
        <v>Shaun Malay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79</v>
      </c>
    </row>
    <row r="627" spans="1:12" ht="20.25" customHeight="1">
      <c r="A627" s="12" t="str">
        <f>IF('Team Card'!$B$14="","",'Team Card'!$B$14)</f>
        <v>Chris Jones</v>
      </c>
      <c r="B627" s="68">
        <f>IF(OR(GameCard621[[#This Row],[PA]]&gt;0,$E$617="Win (FORFEIT)",L627="Yes"),1,"")</f>
        <v>1</v>
      </c>
      <c r="C627" s="69">
        <v>5</v>
      </c>
      <c r="D627" s="69">
        <v>3</v>
      </c>
      <c r="E627" s="69">
        <v>2</v>
      </c>
      <c r="F627" s="69">
        <v>3</v>
      </c>
      <c r="G627" s="69"/>
      <c r="H627" s="69"/>
      <c r="I627" s="69">
        <v>2</v>
      </c>
      <c r="J627" s="70"/>
      <c r="L627" s="67" t="s">
        <v>79</v>
      </c>
    </row>
    <row r="628" spans="1:12" ht="20.25" customHeight="1">
      <c r="A628" s="22" t="str">
        <f>IF('Team Card'!$B$15="","",'Team Card'!$B$15)</f>
        <v>Dennis Sullivan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79</v>
      </c>
    </row>
    <row r="629" spans="1:12" ht="20.25" customHeight="1">
      <c r="A629" s="12" t="str">
        <f>IF('Team Card'!$B$16="","",'Team Card'!$B$16)</f>
        <v>Dylan Stone</v>
      </c>
      <c r="B629" s="68">
        <f>IF(OR(GameCard621[[#This Row],[PA]]&gt;0,$E$617="Win (FORFEIT)",L629="Yes"),1,"")</f>
        <v>1</v>
      </c>
      <c r="C629" s="69">
        <v>5</v>
      </c>
      <c r="D629" s="69">
        <v>5</v>
      </c>
      <c r="E629" s="69">
        <v>2</v>
      </c>
      <c r="F629" s="69">
        <v>1</v>
      </c>
      <c r="G629" s="69"/>
      <c r="H629" s="69"/>
      <c r="I629" s="69"/>
      <c r="J629" s="70"/>
      <c r="L629" s="67" t="s">
        <v>79</v>
      </c>
    </row>
    <row r="630" spans="1:12" ht="20.25" customHeight="1">
      <c r="A630" s="22" t="str">
        <f>IF('Team Card'!$B$17="","",'Team Card'!$B$17)</f>
        <v>Eric Dube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79</v>
      </c>
    </row>
    <row r="631" spans="1:12" ht="20.25" customHeight="1">
      <c r="A631" s="12" t="str">
        <f>IF('Team Card'!$B$18="","",'Team Card'!$B$18)</f>
        <v>Scott Brown</v>
      </c>
      <c r="B631" s="68">
        <f>IF(OR(GameCard621[[#This Row],[PA]]&gt;0,$E$617="Win (FORFEIT)",L631="Yes"),1,"")</f>
        <v>1</v>
      </c>
      <c r="C631" s="69">
        <v>4</v>
      </c>
      <c r="D631" s="69">
        <v>4</v>
      </c>
      <c r="E631" s="69">
        <v>3</v>
      </c>
      <c r="F631" s="69">
        <v>1</v>
      </c>
      <c r="G631" s="69">
        <v>1</v>
      </c>
      <c r="H631" s="69"/>
      <c r="I631" s="69"/>
      <c r="J631" s="70"/>
      <c r="L631" s="67" t="s">
        <v>79</v>
      </c>
    </row>
    <row r="632" spans="1:12" ht="20.25" customHeight="1">
      <c r="A632" s="22" t="str">
        <f>IF('Team Card'!$B$19="","",'Team Card'!$B$19)</f>
        <v>Mark Smuda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79</v>
      </c>
    </row>
    <row r="633" spans="1:12" ht="20.25" customHeight="1">
      <c r="A633" s="12" t="str">
        <f>IF('Team Card'!$B$20="","",'Team Card'!$B$20)</f>
        <v>M. Cisi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79</v>
      </c>
    </row>
    <row r="634" spans="1:12" ht="20.25" customHeight="1">
      <c r="A634" s="22" t="str">
        <f>IF('Team Card'!$B$21="","",'Team Card'!$B$21)</f>
        <v>John Davis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79</v>
      </c>
    </row>
    <row r="635" spans="1:12" ht="20.25" customHeight="1">
      <c r="A635" s="12" t="str">
        <f>IF('Team Card'!$B$22="","",'Team Card'!$B$22)</f>
        <v>Anthony Scavo</v>
      </c>
      <c r="B635" s="68">
        <f>IF(OR(GameCard621[[#This Row],[PA]]&gt;0,$E$617="Win (FORFEIT)",L635="Yes"),1,"")</f>
        <v>1</v>
      </c>
      <c r="C635" s="69">
        <v>5</v>
      </c>
      <c r="D635" s="69">
        <v>5</v>
      </c>
      <c r="E635" s="69">
        <v>3</v>
      </c>
      <c r="F635" s="69">
        <v>3</v>
      </c>
      <c r="G635" s="69">
        <v>2</v>
      </c>
      <c r="H635" s="69"/>
      <c r="I635" s="69"/>
      <c r="J635" s="70"/>
      <c r="L635" s="67" t="s">
        <v>79</v>
      </c>
    </row>
    <row r="636" spans="1:12" ht="20.25" customHeight="1">
      <c r="A636" s="22" t="str">
        <f>IF('Team Card'!$B$23="","",'Team Card'!$B$23)</f>
        <v>Jason Heibeck</v>
      </c>
      <c r="B636" s="58">
        <f>IF(OR(GameCard621[[#This Row],[PA]]&gt;0,$E$617="Win (FORFEIT)",L636="Yes"),1,"")</f>
        <v>1</v>
      </c>
      <c r="C636" s="33">
        <v>5</v>
      </c>
      <c r="D636" s="33">
        <v>5</v>
      </c>
      <c r="E636" s="33">
        <v>3</v>
      </c>
      <c r="F636" s="33">
        <v>3</v>
      </c>
      <c r="G636" s="33">
        <v>3</v>
      </c>
      <c r="H636" s="33"/>
      <c r="I636" s="33"/>
      <c r="J636" s="34">
        <v>1</v>
      </c>
      <c r="L636" s="66" t="s">
        <v>79</v>
      </c>
    </row>
    <row r="637" spans="1:12" ht="20.25" customHeight="1">
      <c r="A637" s="12" t="str">
        <f>IF('Team Card'!$B$24="","",'Team Card'!$B$24)</f>
        <v>Sean Heibeck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79</v>
      </c>
    </row>
    <row r="638" spans="1:12" ht="20.25" customHeight="1">
      <c r="A638" s="22" t="str">
        <f>IF('Team Card'!$B$25="","",'Team Card'!$B$25)</f>
        <v>Mike Granscog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79</v>
      </c>
    </row>
    <row r="639" spans="1:12" ht="20.25" customHeight="1">
      <c r="A639" s="12" t="str">
        <f>IF('Team Card'!$B$26="","",'Team Card'!$B$26)</f>
        <v>Steve Santorella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79</v>
      </c>
    </row>
    <row r="640" spans="1:12" ht="20.25" customHeight="1">
      <c r="A640" s="22" t="str">
        <f>IF('Team Card'!$B$27="","",'Team Card'!$B$27)</f>
        <v>Brandon Kaufman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79</v>
      </c>
    </row>
    <row r="641" spans="1:12" ht="20.25" customHeight="1">
      <c r="A641" s="12" t="str">
        <f>IF('Team Card'!$B$28="","",'Team Card'!$B$28)</f>
        <v>Adam Zandri</v>
      </c>
      <c r="B641" s="68">
        <f>IF(OR(GameCard621[[#This Row],[PA]]&gt;0,$E$617="Win (FORFEIT)",L641="Yes"),1,"")</f>
        <v>1</v>
      </c>
      <c r="C641" s="69">
        <v>4</v>
      </c>
      <c r="D641" s="69">
        <v>3</v>
      </c>
      <c r="E641" s="69">
        <v>2</v>
      </c>
      <c r="F641" s="69">
        <v>1</v>
      </c>
      <c r="G641" s="69">
        <v>2</v>
      </c>
      <c r="H641" s="69">
        <v>1</v>
      </c>
      <c r="I641" s="69"/>
      <c r="J641" s="70"/>
      <c r="L641" s="67" t="s">
        <v>79</v>
      </c>
    </row>
    <row r="642" spans="1:12" ht="20.25" customHeight="1">
      <c r="A642" s="22" t="str">
        <f>IF('Team Card'!$B$29="","",'Team Card'!$B$29)</f>
        <v>M Smuda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79</v>
      </c>
    </row>
    <row r="643" spans="1:12" ht="20.25" customHeight="1">
      <c r="A643" s="12" t="str">
        <f>IF('Team Card'!$B$30="","",'Team Card'!$B$30)</f>
        <v>Matt Lisi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79</v>
      </c>
    </row>
    <row r="644" spans="1:12" ht="20.25" customHeight="1" thickBot="1">
      <c r="A644" s="22" t="str">
        <f>IF('Team Card'!$B$31="","",'Team Card'!$B$31)</f>
        <v>Sean Malay</v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79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41</v>
      </c>
      <c r="D645" s="45">
        <f t="shared" ref="D645" si="146">SUM(D620:D644)</f>
        <v>37</v>
      </c>
      <c r="E645" s="44">
        <f t="shared" ref="E645" si="147">SUM(E620:E644)</f>
        <v>20</v>
      </c>
      <c r="F645" s="44">
        <f t="shared" ref="F645" si="148">SUM(F620:F644)</f>
        <v>16</v>
      </c>
      <c r="G645" s="44">
        <f t="shared" ref="G645" si="149">SUM(G620:G644)</f>
        <v>13</v>
      </c>
      <c r="H645" s="44">
        <f t="shared" ref="H645" si="150">SUM(H620:H644)</f>
        <v>1</v>
      </c>
      <c r="I645" s="44">
        <f t="shared" ref="I645" si="151">SUM(I620:I644)</f>
        <v>3</v>
      </c>
      <c r="J645" s="46">
        <f t="shared" ref="J645" si="152">SUM(J620:J644)</f>
        <v>1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2017-09-02T16:17:14Z</dcterms:modified>
</cp:coreProperties>
</file>